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 activeTab="1"/>
  </bookViews>
  <sheets>
    <sheet name="основные показатели соц-эк (2)" sheetId="9" r:id="rId1"/>
    <sheet name="основные показ бюджета " sheetId="6" r:id="rId2"/>
    <sheet name="мун программы1" sheetId="8" r:id="rId3"/>
    <sheet name="Лист3" sheetId="3" r:id="rId4"/>
  </sheets>
  <definedNames>
    <definedName name="_xlnm.Print_Titles" localSheetId="2">'мун программы1'!$4:$4</definedName>
    <definedName name="_xlnm.Print_Titles" localSheetId="1">'основные показ бюджета '!$4:$4</definedName>
    <definedName name="_xlnm.Print_Area" localSheetId="2">'мун программы1'!$A$1:$I$23</definedName>
    <definedName name="_xlnm.Print_Area" localSheetId="1">'основные показ бюджета '!$A$1:$I$40</definedName>
    <definedName name="_xlnm.Print_Area" localSheetId="0">'основные показатели соц-эк (2)'!$A$1:$I$28</definedName>
  </definedNames>
  <calcPr calcId="145621"/>
</workbook>
</file>

<file path=xl/calcChain.xml><?xml version="1.0" encoding="utf-8"?>
<calcChain xmlns="http://schemas.openxmlformats.org/spreadsheetml/2006/main">
  <c r="B14" i="6" l="1"/>
  <c r="Z18" i="9" l="1"/>
  <c r="Z17" i="9"/>
  <c r="N12" i="9"/>
  <c r="M12" i="9"/>
  <c r="L12" i="9"/>
  <c r="K12" i="9"/>
  <c r="O12" i="9" s="1"/>
  <c r="G12" i="9" s="1"/>
  <c r="N11" i="9"/>
  <c r="M11" i="9"/>
  <c r="L11" i="9"/>
  <c r="K11" i="9"/>
  <c r="O11" i="9" s="1"/>
  <c r="G11" i="9" s="1"/>
  <c r="N10" i="9"/>
  <c r="M10" i="9"/>
  <c r="L10" i="9"/>
  <c r="K10" i="9"/>
  <c r="O10" i="9" s="1"/>
  <c r="G10" i="9" s="1"/>
  <c r="N9" i="9"/>
  <c r="M9" i="9"/>
  <c r="L9" i="9"/>
  <c r="K9" i="9"/>
  <c r="O9" i="9" s="1"/>
  <c r="G9" i="9" s="1"/>
  <c r="N8" i="9"/>
  <c r="M8" i="9"/>
  <c r="L8" i="9"/>
  <c r="K8" i="9"/>
  <c r="O8" i="9" s="1"/>
  <c r="G8" i="9" s="1"/>
  <c r="P7" i="9"/>
  <c r="Q7" i="9" s="1"/>
  <c r="I7" i="9" s="1"/>
  <c r="O7" i="9"/>
  <c r="G7" i="9"/>
  <c r="F7" i="9"/>
  <c r="E7" i="9"/>
  <c r="D7" i="9"/>
  <c r="C7" i="9"/>
  <c r="M6" i="9"/>
  <c r="N6" i="9" s="1"/>
  <c r="O6" i="9" s="1"/>
  <c r="P6" i="9" s="1"/>
  <c r="Q6" i="9" s="1"/>
  <c r="L6" i="9"/>
  <c r="H6" i="9"/>
  <c r="S6" i="9" s="1"/>
  <c r="I22" i="9" l="1"/>
  <c r="E22" i="9"/>
  <c r="I14" i="9"/>
  <c r="E14" i="9"/>
  <c r="D22" i="9"/>
  <c r="D14" i="9"/>
  <c r="G22" i="9"/>
  <c r="G14" i="9"/>
  <c r="F22" i="9"/>
  <c r="F14" i="9"/>
  <c r="P8" i="9"/>
  <c r="Q8" i="9" s="1"/>
  <c r="P9" i="9"/>
  <c r="H9" i="9" s="1"/>
  <c r="P10" i="9"/>
  <c r="H10" i="9" s="1"/>
  <c r="P11" i="9"/>
  <c r="Q11" i="9" s="1"/>
  <c r="P12" i="9"/>
  <c r="Q12" i="9" s="1"/>
  <c r="H7" i="9"/>
  <c r="H14" i="9"/>
  <c r="H22" i="9"/>
  <c r="I10" i="9" l="1"/>
  <c r="S10" i="9"/>
  <c r="H26" i="9" s="1"/>
  <c r="Q10" i="9"/>
  <c r="H12" i="9"/>
  <c r="H11" i="9"/>
  <c r="H8" i="9"/>
  <c r="Q9" i="9"/>
  <c r="I9" i="9" s="1"/>
  <c r="S7" i="9"/>
  <c r="H15" i="9" s="1"/>
  <c r="I25" i="9" l="1"/>
  <c r="S9" i="9"/>
  <c r="H16" i="9"/>
  <c r="I8" i="9"/>
  <c r="S8" i="9"/>
  <c r="H24" i="9" s="1"/>
  <c r="E26" i="9"/>
  <c r="D18" i="9"/>
  <c r="D26" i="9"/>
  <c r="F18" i="9"/>
  <c r="F26" i="9"/>
  <c r="E18" i="9"/>
  <c r="G18" i="9"/>
  <c r="G26" i="9"/>
  <c r="I12" i="9"/>
  <c r="D23" i="9"/>
  <c r="E23" i="9"/>
  <c r="I23" i="9"/>
  <c r="G23" i="9"/>
  <c r="E15" i="9"/>
  <c r="G15" i="9"/>
  <c r="I15" i="9"/>
  <c r="F23" i="9"/>
  <c r="D15" i="9"/>
  <c r="F15" i="9"/>
  <c r="I11" i="9"/>
  <c r="S11" i="9"/>
  <c r="H23" i="9"/>
  <c r="I26" i="9"/>
  <c r="I18" i="9"/>
  <c r="H18" i="9"/>
  <c r="I7" i="8"/>
  <c r="H7" i="8"/>
  <c r="G7" i="8"/>
  <c r="F7" i="8"/>
  <c r="E7" i="8"/>
  <c r="D7" i="8"/>
  <c r="C7" i="8"/>
  <c r="B7" i="8"/>
  <c r="E19" i="9" l="1"/>
  <c r="F27" i="9"/>
  <c r="D19" i="9"/>
  <c r="E27" i="9"/>
  <c r="D27" i="9"/>
  <c r="F19" i="9"/>
  <c r="G19" i="9"/>
  <c r="G27" i="9"/>
  <c r="H27" i="9"/>
  <c r="I19" i="9"/>
  <c r="I27" i="9"/>
  <c r="S12" i="9"/>
  <c r="I20" i="9" s="1"/>
  <c r="E24" i="9"/>
  <c r="E16" i="9"/>
  <c r="D24" i="9"/>
  <c r="D16" i="9"/>
  <c r="F24" i="9"/>
  <c r="F16" i="9"/>
  <c r="G16" i="9"/>
  <c r="G24" i="9"/>
  <c r="F25" i="9"/>
  <c r="F17" i="9"/>
  <c r="E25" i="9"/>
  <c r="E17" i="9"/>
  <c r="D25" i="9"/>
  <c r="D17" i="9"/>
  <c r="G25" i="9"/>
  <c r="G17" i="9"/>
  <c r="H25" i="9"/>
  <c r="H17" i="9"/>
  <c r="H19" i="9"/>
  <c r="I24" i="9"/>
  <c r="I16" i="9"/>
  <c r="I17" i="9"/>
  <c r="E30" i="6"/>
  <c r="F30" i="6"/>
  <c r="G30" i="6"/>
  <c r="H30" i="6"/>
  <c r="I30" i="6"/>
  <c r="D30" i="6"/>
  <c r="D28" i="6" s="1"/>
  <c r="E19" i="6"/>
  <c r="F19" i="6"/>
  <c r="G19" i="6"/>
  <c r="H19" i="6"/>
  <c r="I19" i="6"/>
  <c r="D19" i="6"/>
  <c r="E8" i="6"/>
  <c r="F8" i="6"/>
  <c r="F6" i="6" s="1"/>
  <c r="G8" i="6"/>
  <c r="G6" i="6" s="1"/>
  <c r="H8" i="6"/>
  <c r="I8" i="6"/>
  <c r="D8" i="6"/>
  <c r="E6" i="6"/>
  <c r="H6" i="6"/>
  <c r="I6" i="6"/>
  <c r="E28" i="9" l="1"/>
  <c r="D28" i="9"/>
  <c r="F20" i="9"/>
  <c r="E20" i="9"/>
  <c r="F28" i="9"/>
  <c r="D20" i="9"/>
  <c r="G28" i="9"/>
  <c r="G20" i="9"/>
  <c r="H20" i="9"/>
  <c r="H28" i="9"/>
  <c r="I28" i="9"/>
  <c r="I28" i="6"/>
  <c r="H28" i="6"/>
  <c r="G28" i="6"/>
  <c r="F28" i="6"/>
  <c r="E28" i="6"/>
  <c r="E36" i="6" s="1"/>
  <c r="D36" i="6"/>
  <c r="I17" i="6"/>
  <c r="H17" i="6"/>
  <c r="G17" i="6"/>
  <c r="F17" i="6"/>
  <c r="E17" i="6"/>
  <c r="E25" i="6" s="1"/>
  <c r="D17" i="6"/>
  <c r="D25" i="6" s="1"/>
  <c r="C30" i="6"/>
  <c r="B30" i="6"/>
  <c r="B28" i="6" s="1"/>
  <c r="B36" i="6" s="1"/>
  <c r="H25" i="6"/>
  <c r="C19" i="6"/>
  <c r="C17" i="6" s="1"/>
  <c r="C25" i="6" s="1"/>
  <c r="B19" i="6"/>
  <c r="B17" i="6" s="1"/>
  <c r="B25" i="6" s="1"/>
  <c r="G14" i="6"/>
  <c r="I14" i="6"/>
  <c r="H14" i="6"/>
  <c r="F14" i="6"/>
  <c r="E14" i="6"/>
  <c r="D6" i="6"/>
  <c r="D14" i="6" s="1"/>
  <c r="C8" i="6"/>
  <c r="C6" i="6" s="1"/>
  <c r="C14" i="6" s="1"/>
  <c r="B8" i="6"/>
  <c r="B6" i="6" s="1"/>
  <c r="G36" i="6" l="1"/>
  <c r="I25" i="6"/>
  <c r="H36" i="6"/>
  <c r="C28" i="6"/>
  <c r="C36" i="6" s="1"/>
  <c r="I36" i="6"/>
  <c r="G25" i="6"/>
  <c r="F36" i="6"/>
  <c r="F25" i="6"/>
</calcChain>
</file>

<file path=xl/sharedStrings.xml><?xml version="1.0" encoding="utf-8"?>
<sst xmlns="http://schemas.openxmlformats.org/spreadsheetml/2006/main" count="114" uniqueCount="62">
  <si>
    <t>Показатель</t>
  </si>
  <si>
    <t>Отчетный
год</t>
  </si>
  <si>
    <t>Текущий
год</t>
  </si>
  <si>
    <t>2018 год</t>
  </si>
  <si>
    <t>2019 год</t>
  </si>
  <si>
    <t>2020 год</t>
  </si>
  <si>
    <t>2021 год</t>
  </si>
  <si>
    <t>2022 год</t>
  </si>
  <si>
    <t>Индекс потребительских
 цен (среднегодовой), % к предыдущему году</t>
  </si>
  <si>
    <t>Индекс
потребительских цен, декабрь к декабрю предыдущего года, %</t>
  </si>
  <si>
    <t>Инвестиции
 в основной капитал, млн. руб.</t>
  </si>
  <si>
    <t>Прибыль прибыльных организаций, млн. руб.</t>
  </si>
  <si>
    <t>Фонд начисленной 
заработной платы, млн. руб</t>
  </si>
  <si>
    <t>Численность
 населения, тыс. человек</t>
  </si>
  <si>
    <t>Доходы бюджета - всего</t>
  </si>
  <si>
    <t>налоговые и неналоговые доходы</t>
  </si>
  <si>
    <t>из них:</t>
  </si>
  <si>
    <t>налоговые доходы</t>
  </si>
  <si>
    <t>неналоговые доходы</t>
  </si>
  <si>
    <t>безвозмездные поступления</t>
  </si>
  <si>
    <t>Расходы бюджета</t>
  </si>
  <si>
    <t>Дефицит (профицит) бюджета</t>
  </si>
  <si>
    <t>Муниципальный долг на конец года</t>
  </si>
  <si>
    <t>в том числе:</t>
  </si>
  <si>
    <t>Расходы бюджета городского округа Кинешма - всего</t>
  </si>
  <si>
    <t>расходы на реализацию муниципальных программ городского округа Кинешма - всего</t>
  </si>
  <si>
    <t>1. Муниципальная программа городского округа Кинешма "Развитие образования городского округа Кинешма"</t>
  </si>
  <si>
    <t>2. Муниципальная программа городского округа Кинешма "Культура городского округа Кинешма"</t>
  </si>
  <si>
    <t>3. Муниципальная программа городского округа Кинешма "Развитие физической культуры и спорта в городском округе Кинешма"</t>
  </si>
  <si>
    <t>4. Муниципальная программа городского округа Кинешма "Поддержка населения городского округа Кинешма"</t>
  </si>
  <si>
    <t>5.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</si>
  <si>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6. Муниципальная программа городского округа Кинешма "Развитие транспортной системы в городском округе Кинешма"</t>
  </si>
  <si>
    <t>7. Муниципальная
 программа городского округа Кинешма "Экономическое развитие и инновационная экономика городского округа Кинешма"</t>
  </si>
  <si>
    <t>8. Муниципальная
 программа городского округа Кинешма "Защита населения и территорий от чрезвычайных ситуаций, обеспечение пожарной безопасности и безопасность людей"</t>
  </si>
  <si>
    <t>9. Муниципальная
 программа городского округа Кинешма "Информационное общество городского округа Кинешма"</t>
  </si>
  <si>
    <t>10. Муниципальная 
программа городского округа Кинешма "Управление муниципальным имуществом в городском округе Кинешма"</t>
  </si>
  <si>
    <t>11. Муниципальная
программа городского округа Кинешма "Благоустройство городского округа Кинешма"</t>
  </si>
  <si>
    <t>12. Муниципальная
 программа городского округа Кинешма "Повышение эффективности реализации молодежной политики и организация общегородских мероприятий в городском округе Кинешма"</t>
  </si>
  <si>
    <t>13. Муниципальная
 программа городского округа Кинешма "Управление муниципальными финансами и муниципальным долгом"</t>
  </si>
  <si>
    <t>14. Муниципальная
 программа городского округа Кинешма "Совершенствование местного самоуправления городского округа Кинешма"</t>
  </si>
  <si>
    <t>1. Основные показатели прогноза социально-экономического
 развития городского округа Кинешма на долгосрочный период</t>
  </si>
  <si>
    <t>2. Основные показатели бюджета городского округа Кинешма на долгосрочный период</t>
  </si>
  <si>
    <t>3. Показатели финансового обеспечения муниципальных программ городского округа Кинешма на период их действия</t>
  </si>
  <si>
    <t>1 вариант прогноза "Базовый"</t>
  </si>
  <si>
    <t>2 вариант прогноза "Целевой"</t>
  </si>
  <si>
    <t>3 вариант прогноза "Консервативный"</t>
  </si>
  <si>
    <r>
      <t xml:space="preserve">Текущий
год
</t>
    </r>
    <r>
      <rPr>
        <b/>
        <sz val="10"/>
        <color theme="1"/>
        <rFont val="Times New Roman"/>
        <family val="1"/>
        <charset val="204"/>
      </rPr>
      <t xml:space="preserve"> (на 01.08.17)</t>
    </r>
  </si>
  <si>
    <t>2023 год</t>
  </si>
  <si>
    <t>(млн. руб.)</t>
  </si>
  <si>
    <t>Текущий
год на 01.08.2017</t>
  </si>
  <si>
    <t>15. Муниципальная
 программа городского округа Кинешма "Охрана окружающей среды"</t>
  </si>
  <si>
    <t xml:space="preserve">                                                                                                                                       Приложение
Проект бюджетного прогноза муниципального образавания "Городской округ Кинешма" на долгосрочный период</t>
  </si>
  <si>
    <t>Ст. отклонение</t>
  </si>
  <si>
    <t>1 вариант прогноза</t>
  </si>
  <si>
    <t>Базовый</t>
  </si>
  <si>
    <t>Численность трудовых ресурсов, тыс. человек</t>
  </si>
  <si>
    <t>2 вариант прогноза</t>
  </si>
  <si>
    <t>Целевой</t>
  </si>
  <si>
    <t>Плюс 1,5 стандартных отклонения ко всем показателям, реализуется благоприятный сценарий устойчивое восстановление потребительского  спроса слегка разгоняет инфляцию, обеспечивает стимул к росту инвестиций и прибыли организаций, повышению уровня оплаты труда, такие условия создают благоприятный климат для положительного прироста трудовых ресурсов и населения</t>
  </si>
  <si>
    <t>3 вариант прогноза</t>
  </si>
  <si>
    <t>Консервативный</t>
  </si>
  <si>
    <t>Минус 1,5 стандартных отклоения (инвестиции -0,75 ст. откл.), в экономике продолжается стагнация, срабатывает "эффект хроповика", потребительский спрос не востанавливается из-за этого снижается инфляция, которая стимулирует накопление средств на счетах предприятий, падают объемы выручки от продажи товаров и услуг, из-за этого падает объем инвестиций, и объемы прибыли организаций из-за отказа предприятий от модернизации оборудования выхода на новые рынки сбыта, падающие темпы производства усиливают отток трудовых ресурсов и снижение численности населения города.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</si>
</sst>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6" formatCode="#,##0.0_ ;\-#,##0.0\ "/>
    <numFmt numFmtId="167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0" xfId="0" applyFont="1" applyFill="1"/>
    <xf numFmtId="0" fontId="3" fillId="3" borderId="1" xfId="0" applyFont="1" applyFill="1" applyBorder="1"/>
    <xf numFmtId="0" fontId="3" fillId="3" borderId="0" xfId="0" applyFont="1" applyFill="1"/>
    <xf numFmtId="0" fontId="1" fillId="3" borderId="1" xfId="0" applyFont="1" applyFill="1" applyBorder="1" applyAlignment="1">
      <alignment wrapText="1"/>
    </xf>
    <xf numFmtId="0" fontId="1" fillId="3" borderId="0" xfId="0" applyFont="1" applyFill="1"/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164" fontId="3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6" fontId="1" fillId="0" borderId="1" xfId="1" applyNumberFormat="1" applyFont="1" applyBorder="1" applyAlignment="1">
      <alignment horizontal="center" vertical="center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0" xfId="0" applyFont="1"/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center" vertical="center"/>
    </xf>
    <xf numFmtId="165" fontId="1" fillId="0" borderId="1" xfId="0" applyNumberFormat="1" applyFont="1" applyBorder="1"/>
    <xf numFmtId="167" fontId="1" fillId="0" borderId="1" xfId="0" applyNumberFormat="1" applyFont="1" applyBorder="1"/>
    <xf numFmtId="2" fontId="1" fillId="0" borderId="1" xfId="0" applyNumberFormat="1" applyFont="1" applyBorder="1"/>
    <xf numFmtId="164" fontId="1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Z28"/>
  <sheetViews>
    <sheetView view="pageBreakPreview" zoomScale="70" zoomScaleNormal="85" zoomScaleSheetLayoutView="70" workbookViewId="0">
      <selection activeCell="A2" sqref="A2:I2"/>
    </sheetView>
  </sheetViews>
  <sheetFormatPr defaultRowHeight="15.75" x14ac:dyDescent="0.25"/>
  <cols>
    <col min="1" max="1" width="27.140625" style="1" customWidth="1"/>
    <col min="2" max="2" width="12.28515625" style="1" customWidth="1"/>
    <col min="3" max="3" width="13" style="1" customWidth="1"/>
    <col min="4" max="4" width="11.5703125" style="1" customWidth="1"/>
    <col min="5" max="5" width="11.85546875" style="1" customWidth="1"/>
    <col min="6" max="6" width="11.42578125" style="1" customWidth="1"/>
    <col min="7" max="7" width="12" style="1" customWidth="1"/>
    <col min="8" max="8" width="11.42578125" style="1" customWidth="1"/>
    <col min="9" max="9" width="13.5703125" style="1" customWidth="1"/>
    <col min="10" max="15" width="9.140625" style="1"/>
    <col min="16" max="16" width="12.140625" style="1" customWidth="1"/>
    <col min="17" max="16384" width="9.140625" style="1"/>
  </cols>
  <sheetData>
    <row r="1" spans="1:23" ht="38.25" customHeight="1" x14ac:dyDescent="0.3">
      <c r="A1" s="43" t="s">
        <v>51</v>
      </c>
      <c r="B1" s="44"/>
      <c r="C1" s="44"/>
      <c r="D1" s="44"/>
      <c r="E1" s="44"/>
      <c r="F1" s="44"/>
      <c r="G1" s="44"/>
      <c r="H1" s="44"/>
      <c r="I1" s="44"/>
    </row>
    <row r="2" spans="1:23" ht="72" customHeight="1" x14ac:dyDescent="0.25">
      <c r="A2" s="45" t="s">
        <v>40</v>
      </c>
      <c r="B2" s="46"/>
      <c r="C2" s="46"/>
      <c r="D2" s="46"/>
      <c r="E2" s="46"/>
      <c r="F2" s="46"/>
      <c r="G2" s="46"/>
      <c r="H2" s="46"/>
      <c r="I2" s="46"/>
    </row>
    <row r="4" spans="1:23" s="6" customFormat="1" ht="31.5" x14ac:dyDescent="0.25">
      <c r="A4" s="4" t="s">
        <v>0</v>
      </c>
      <c r="B4" s="5" t="s">
        <v>1</v>
      </c>
      <c r="C4" s="5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47</v>
      </c>
      <c r="S4" s="6" t="s">
        <v>52</v>
      </c>
    </row>
    <row r="5" spans="1:23" s="12" customFormat="1" x14ac:dyDescent="0.25">
      <c r="A5" s="11" t="s">
        <v>53</v>
      </c>
      <c r="B5" s="11" t="s">
        <v>54</v>
      </c>
      <c r="C5" s="11"/>
      <c r="D5" s="11"/>
      <c r="E5" s="11"/>
      <c r="F5" s="11"/>
      <c r="G5" s="11"/>
      <c r="H5" s="11"/>
      <c r="I5" s="11"/>
    </row>
    <row r="6" spans="1:23" ht="55.5" customHeight="1" x14ac:dyDescent="0.25">
      <c r="A6" s="3" t="s">
        <v>8</v>
      </c>
      <c r="B6" s="37">
        <v>107.5</v>
      </c>
      <c r="C6" s="37">
        <v>103.85113807510544</v>
      </c>
      <c r="D6" s="37">
        <v>103.74660828449372</v>
      </c>
      <c r="E6" s="37">
        <v>104.00565607014261</v>
      </c>
      <c r="F6" s="37">
        <v>104.02536678797769</v>
      </c>
      <c r="G6" s="37">
        <v>104.25</v>
      </c>
      <c r="H6" s="37">
        <f>104.5</f>
        <v>104.5</v>
      </c>
      <c r="I6" s="37">
        <v>104.75</v>
      </c>
      <c r="K6" s="1">
        <v>2017</v>
      </c>
      <c r="L6" s="1">
        <f>K6+1</f>
        <v>2018</v>
      </c>
      <c r="M6" s="1">
        <f t="shared" ref="M6:Q6" si="0">L6+1</f>
        <v>2019</v>
      </c>
      <c r="N6" s="1">
        <f t="shared" si="0"/>
        <v>2020</v>
      </c>
      <c r="O6" s="1">
        <f t="shared" si="0"/>
        <v>2021</v>
      </c>
      <c r="P6" s="1">
        <f t="shared" si="0"/>
        <v>2022</v>
      </c>
      <c r="Q6" s="1">
        <f t="shared" si="0"/>
        <v>2023</v>
      </c>
      <c r="S6" s="1">
        <f t="shared" ref="S6:S12" si="1">_xlfn.STDEV.P(B6:I6)</f>
        <v>1.1474893594478828</v>
      </c>
    </row>
    <row r="7" spans="1:23" ht="72" customHeight="1" x14ac:dyDescent="0.25">
      <c r="A7" s="3" t="s">
        <v>9</v>
      </c>
      <c r="B7" s="37">
        <v>105.82477550079533</v>
      </c>
      <c r="C7" s="37">
        <f>100+K7</f>
        <v>102.59420184684731</v>
      </c>
      <c r="D7" s="37">
        <f t="shared" ref="D7:I7" si="2">100+L7</f>
        <v>103.64378022865964</v>
      </c>
      <c r="E7" s="37">
        <f t="shared" si="2"/>
        <v>103.64909392825962</v>
      </c>
      <c r="F7" s="37">
        <f t="shared" si="2"/>
        <v>103.7034966794297</v>
      </c>
      <c r="G7" s="37">
        <f t="shared" si="2"/>
        <v>103.9534966794297</v>
      </c>
      <c r="H7" s="37">
        <f t="shared" si="2"/>
        <v>104.2034966794297</v>
      </c>
      <c r="I7" s="37">
        <f t="shared" si="2"/>
        <v>104.4534966794297</v>
      </c>
      <c r="K7" s="1">
        <v>2.5942018468473123</v>
      </c>
      <c r="L7" s="1">
        <v>3.6437802286596366</v>
      </c>
      <c r="M7" s="1">
        <v>3.6490939282596173</v>
      </c>
      <c r="N7" s="1">
        <v>3.7034966794297048</v>
      </c>
      <c r="O7" s="1">
        <f>N7+0.25</f>
        <v>3.9534966794297048</v>
      </c>
      <c r="P7" s="1">
        <f t="shared" ref="P7:Q7" si="3">O7+0.25</f>
        <v>4.2034966794297048</v>
      </c>
      <c r="Q7" s="1">
        <f t="shared" si="3"/>
        <v>4.4534966794297048</v>
      </c>
      <c r="S7" s="1">
        <f t="shared" si="1"/>
        <v>0.85828063121845666</v>
      </c>
    </row>
    <row r="8" spans="1:23" ht="47.25" x14ac:dyDescent="0.25">
      <c r="A8" s="3" t="s">
        <v>10</v>
      </c>
      <c r="B8" s="37">
        <v>810.07299999999998</v>
      </c>
      <c r="C8" s="37">
        <v>1055.7</v>
      </c>
      <c r="D8" s="2">
        <v>1204.5</v>
      </c>
      <c r="E8" s="2">
        <v>1458.6</v>
      </c>
      <c r="F8" s="2">
        <v>1676.4</v>
      </c>
      <c r="G8" s="37">
        <f>F8*O8</f>
        <v>2010.6710545058172</v>
      </c>
      <c r="H8" s="37">
        <f t="shared" ref="H8:I12" si="4">G8*P8</f>
        <v>2362.0612335564983</v>
      </c>
      <c r="I8" s="37">
        <f t="shared" si="4"/>
        <v>2795.1958245292567</v>
      </c>
      <c r="K8" s="1">
        <f>C8/B8</f>
        <v>1.3032158830130125</v>
      </c>
      <c r="L8" s="1">
        <f t="shared" ref="L8:N12" si="5">D8/C8</f>
        <v>1.1409491332764989</v>
      </c>
      <c r="M8" s="1">
        <f t="shared" si="5"/>
        <v>1.210958904109589</v>
      </c>
      <c r="N8" s="1">
        <f t="shared" si="5"/>
        <v>1.1493212669683259</v>
      </c>
      <c r="O8" s="1">
        <f>GEOMEAN(K8:N8)</f>
        <v>1.1993981475219619</v>
      </c>
      <c r="P8" s="1">
        <f>GEOMEAN(L8:O8)</f>
        <v>1.1747626387037464</v>
      </c>
      <c r="Q8" s="1">
        <f>GEOMEAN(M8:P8)</f>
        <v>1.1833714489783138</v>
      </c>
      <c r="S8" s="1">
        <f t="shared" si="1"/>
        <v>636.32828433572865</v>
      </c>
    </row>
    <row r="9" spans="1:23" ht="46.5" customHeight="1" x14ac:dyDescent="0.25">
      <c r="A9" s="3" t="s">
        <v>11</v>
      </c>
      <c r="B9" s="37">
        <v>323</v>
      </c>
      <c r="C9" s="37">
        <v>350</v>
      </c>
      <c r="D9" s="37">
        <v>400</v>
      </c>
      <c r="E9" s="37">
        <v>450</v>
      </c>
      <c r="F9" s="37">
        <v>500</v>
      </c>
      <c r="G9" s="37">
        <f>F9*O9</f>
        <v>557.71442165403937</v>
      </c>
      <c r="H9" s="37">
        <f t="shared" si="4"/>
        <v>626.61073728316546</v>
      </c>
      <c r="I9" s="37">
        <f t="shared" si="4"/>
        <v>701.02304146658423</v>
      </c>
      <c r="K9" s="1">
        <f>C9/B9</f>
        <v>1.0835913312693499</v>
      </c>
      <c r="L9" s="1">
        <f t="shared" si="5"/>
        <v>1.1428571428571428</v>
      </c>
      <c r="M9" s="1">
        <f t="shared" si="5"/>
        <v>1.125</v>
      </c>
      <c r="N9" s="1">
        <f t="shared" si="5"/>
        <v>1.1111111111111112</v>
      </c>
      <c r="O9" s="1">
        <f>GEOMEAN(K9:N9)</f>
        <v>1.1154288433080788</v>
      </c>
      <c r="P9" s="1">
        <f t="shared" ref="P9:Q12" si="6">GEOMEAN(L9:O9)</f>
        <v>1.1235333227080575</v>
      </c>
      <c r="Q9" s="1">
        <f t="shared" si="6"/>
        <v>1.1187536372358584</v>
      </c>
      <c r="S9" s="1">
        <f t="shared" si="1"/>
        <v>125.02524240956792</v>
      </c>
    </row>
    <row r="10" spans="1:23" ht="47.25" x14ac:dyDescent="0.25">
      <c r="A10" s="3" t="s">
        <v>12</v>
      </c>
      <c r="B10" s="37">
        <v>7098.48</v>
      </c>
      <c r="C10" s="2">
        <v>7312.68</v>
      </c>
      <c r="D10" s="2">
        <v>7713.4800000000014</v>
      </c>
      <c r="E10" s="2">
        <v>8107.2000000000007</v>
      </c>
      <c r="F10" s="2">
        <v>8574.4800000000014</v>
      </c>
      <c r="G10" s="37">
        <f>F10*O10</f>
        <v>8989.1452680952643</v>
      </c>
      <c r="H10" s="37">
        <f t="shared" si="4"/>
        <v>9465.1795392072581</v>
      </c>
      <c r="I10" s="37">
        <f t="shared" si="4"/>
        <v>9962.0445798919864</v>
      </c>
      <c r="K10" s="1">
        <f>C10/B10</f>
        <v>1.030175474186023</v>
      </c>
      <c r="L10" s="1">
        <f t="shared" si="5"/>
        <v>1.0548089072679239</v>
      </c>
      <c r="M10" s="1">
        <f t="shared" si="5"/>
        <v>1.0510431089469343</v>
      </c>
      <c r="N10" s="1">
        <f t="shared" si="5"/>
        <v>1.0576376554174067</v>
      </c>
      <c r="O10" s="1">
        <f>GEOMEAN(K10:N10)</f>
        <v>1.0483603983093159</v>
      </c>
      <c r="P10" s="1">
        <f t="shared" si="6"/>
        <v>1.0529565667162548</v>
      </c>
      <c r="Q10" s="1">
        <f t="shared" si="6"/>
        <v>1.0524939900639585</v>
      </c>
      <c r="S10" s="1">
        <f t="shared" si="1"/>
        <v>960.8149164770474</v>
      </c>
    </row>
    <row r="11" spans="1:23" ht="34.5" customHeight="1" x14ac:dyDescent="0.25">
      <c r="A11" s="3" t="s">
        <v>13</v>
      </c>
      <c r="B11" s="38">
        <v>84.215500000000006</v>
      </c>
      <c r="C11" s="38">
        <v>83.551000000000002</v>
      </c>
      <c r="D11" s="38">
        <v>82.923000000000002</v>
      </c>
      <c r="E11" s="38">
        <v>82.3215</v>
      </c>
      <c r="F11" s="38">
        <v>81.745000000000005</v>
      </c>
      <c r="G11" s="38">
        <f>F11*O11</f>
        <v>81.138783075591789</v>
      </c>
      <c r="H11" s="38">
        <f t="shared" si="4"/>
        <v>80.546690204199294</v>
      </c>
      <c r="I11" s="38">
        <f t="shared" si="4"/>
        <v>79.963330188083489</v>
      </c>
      <c r="K11" s="1">
        <f>C11/B11</f>
        <v>0.99210952853097112</v>
      </c>
      <c r="L11" s="1">
        <f t="shared" si="5"/>
        <v>0.99248363275125373</v>
      </c>
      <c r="M11" s="1">
        <f t="shared" si="5"/>
        <v>0.99274628269599507</v>
      </c>
      <c r="N11" s="1">
        <f t="shared" si="5"/>
        <v>0.99299696920002678</v>
      </c>
      <c r="O11" s="1">
        <f>GEOMEAN(K11:N11)</f>
        <v>0.99258404887872997</v>
      </c>
      <c r="P11" s="1">
        <f t="shared" si="6"/>
        <v>0.99270271442399038</v>
      </c>
      <c r="Q11" s="1">
        <f t="shared" si="6"/>
        <v>0.99275749239805022</v>
      </c>
      <c r="S11" s="1">
        <f t="shared" si="1"/>
        <v>1.3836411269400335</v>
      </c>
    </row>
    <row r="12" spans="1:23" ht="34.5" customHeight="1" x14ac:dyDescent="0.25">
      <c r="A12" s="3" t="s">
        <v>55</v>
      </c>
      <c r="B12" s="38">
        <v>46</v>
      </c>
      <c r="C12" s="38">
        <v>44.683</v>
      </c>
      <c r="D12" s="38">
        <v>43.8</v>
      </c>
      <c r="E12" s="38">
        <v>43</v>
      </c>
      <c r="F12" s="38">
        <v>42.5</v>
      </c>
      <c r="G12" s="38">
        <f>F12*O12</f>
        <v>41.667429055162195</v>
      </c>
      <c r="H12" s="38">
        <f t="shared" si="4"/>
        <v>40.945888536427333</v>
      </c>
      <c r="I12" s="38">
        <f t="shared" si="4"/>
        <v>40.261907542440312</v>
      </c>
      <c r="K12" s="1">
        <f>C12/B12</f>
        <v>0.97136956521739126</v>
      </c>
      <c r="L12" s="1">
        <f t="shared" si="5"/>
        <v>0.98023856947832499</v>
      </c>
      <c r="M12" s="1">
        <f t="shared" si="5"/>
        <v>0.98173515981735171</v>
      </c>
      <c r="N12" s="1">
        <f t="shared" si="5"/>
        <v>0.98837209302325579</v>
      </c>
      <c r="O12" s="1">
        <f>GEOMEAN(K12:N12)</f>
        <v>0.98041009541558111</v>
      </c>
      <c r="P12" s="1">
        <f t="shared" si="6"/>
        <v>0.98268334439881966</v>
      </c>
      <c r="Q12" s="1">
        <f t="shared" si="6"/>
        <v>0.98329549025713481</v>
      </c>
      <c r="S12" s="1">
        <f t="shared" si="1"/>
        <v>1.8045706658157523</v>
      </c>
    </row>
    <row r="13" spans="1:23" s="12" customFormat="1" x14ac:dyDescent="0.25">
      <c r="A13" s="11" t="s">
        <v>56</v>
      </c>
      <c r="B13" s="11" t="s">
        <v>57</v>
      </c>
      <c r="C13" s="11"/>
      <c r="D13" s="11"/>
      <c r="E13" s="11"/>
      <c r="F13" s="11"/>
      <c r="G13" s="11"/>
      <c r="H13" s="11"/>
      <c r="I13" s="11"/>
    </row>
    <row r="14" spans="1:23" ht="50.25" customHeight="1" x14ac:dyDescent="0.25">
      <c r="A14" s="3" t="s">
        <v>8</v>
      </c>
      <c r="B14" s="37">
        <v>107.5</v>
      </c>
      <c r="C14" s="37">
        <v>103.85113807510544</v>
      </c>
      <c r="D14" s="37">
        <f t="shared" ref="D14:I20" si="7">D6+1.5*$S6</f>
        <v>105.46784232366554</v>
      </c>
      <c r="E14" s="37">
        <f t="shared" si="7"/>
        <v>105.72689010931443</v>
      </c>
      <c r="F14" s="37">
        <f t="shared" si="7"/>
        <v>105.74660082714951</v>
      </c>
      <c r="G14" s="37">
        <f t="shared" si="7"/>
        <v>105.97123403917182</v>
      </c>
      <c r="H14" s="37">
        <f t="shared" si="7"/>
        <v>106.22123403917182</v>
      </c>
      <c r="I14" s="37">
        <f>I6+1.5*$S6</f>
        <v>106.47123403917182</v>
      </c>
    </row>
    <row r="15" spans="1:23" ht="72" customHeight="1" x14ac:dyDescent="0.25">
      <c r="A15" s="3" t="s">
        <v>9</v>
      </c>
      <c r="B15" s="37">
        <v>105.82477550079533</v>
      </c>
      <c r="C15" s="37">
        <v>102.59420184684731</v>
      </c>
      <c r="D15" s="37">
        <f t="shared" si="7"/>
        <v>104.93120117548732</v>
      </c>
      <c r="E15" s="37">
        <f t="shared" si="7"/>
        <v>104.9365148750873</v>
      </c>
      <c r="F15" s="37">
        <f t="shared" si="7"/>
        <v>104.99091762625739</v>
      </c>
      <c r="G15" s="37">
        <f t="shared" si="7"/>
        <v>105.24091762625739</v>
      </c>
      <c r="H15" s="37">
        <f t="shared" si="7"/>
        <v>105.49091762625739</v>
      </c>
      <c r="I15" s="37">
        <f t="shared" si="7"/>
        <v>105.74091762625739</v>
      </c>
      <c r="L15" s="47" t="s">
        <v>58</v>
      </c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</row>
    <row r="16" spans="1:23" ht="47.25" x14ac:dyDescent="0.25">
      <c r="A16" s="3" t="s">
        <v>10</v>
      </c>
      <c r="B16" s="37">
        <v>810.07299999999998</v>
      </c>
      <c r="C16" s="37">
        <v>1055.7</v>
      </c>
      <c r="D16" s="37">
        <f t="shared" si="7"/>
        <v>2158.9924265035929</v>
      </c>
      <c r="E16" s="37">
        <f t="shared" si="7"/>
        <v>2413.0924265035928</v>
      </c>
      <c r="F16" s="37">
        <f t="shared" si="7"/>
        <v>2630.892426503593</v>
      </c>
      <c r="G16" s="37">
        <f t="shared" si="7"/>
        <v>2965.1634810094101</v>
      </c>
      <c r="H16" s="37">
        <f t="shared" si="7"/>
        <v>3316.5536600600913</v>
      </c>
      <c r="I16" s="37">
        <f t="shared" si="7"/>
        <v>3749.6882510328496</v>
      </c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</row>
    <row r="17" spans="1:26" ht="35.25" customHeight="1" x14ac:dyDescent="0.25">
      <c r="A17" s="3" t="s">
        <v>11</v>
      </c>
      <c r="B17" s="37">
        <v>250</v>
      </c>
      <c r="C17" s="37">
        <v>350</v>
      </c>
      <c r="D17" s="37">
        <f t="shared" si="7"/>
        <v>587.53786361435186</v>
      </c>
      <c r="E17" s="37">
        <f t="shared" si="7"/>
        <v>637.53786361435186</v>
      </c>
      <c r="F17" s="37">
        <f t="shared" si="7"/>
        <v>687.53786361435186</v>
      </c>
      <c r="G17" s="37">
        <f t="shared" si="7"/>
        <v>745.25228526839123</v>
      </c>
      <c r="H17" s="37">
        <f t="shared" si="7"/>
        <v>814.14860089751733</v>
      </c>
      <c r="I17" s="37">
        <f t="shared" si="7"/>
        <v>888.5609050809361</v>
      </c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Z17" s="1" t="e">
        <f t="shared" ref="Z17:Z18" si="8">R17/Q17</f>
        <v>#DIV/0!</v>
      </c>
    </row>
    <row r="18" spans="1:26" ht="47.25" x14ac:dyDescent="0.25">
      <c r="A18" s="3" t="s">
        <v>12</v>
      </c>
      <c r="B18" s="37">
        <v>7098.48</v>
      </c>
      <c r="C18" s="37">
        <v>7312.68</v>
      </c>
      <c r="D18" s="37">
        <f t="shared" si="7"/>
        <v>9154.7023747155727</v>
      </c>
      <c r="E18" s="37">
        <f t="shared" si="7"/>
        <v>9548.422374715572</v>
      </c>
      <c r="F18" s="37">
        <f t="shared" si="7"/>
        <v>10015.702374715573</v>
      </c>
      <c r="G18" s="37">
        <f t="shared" si="7"/>
        <v>10430.367642810836</v>
      </c>
      <c r="H18" s="37">
        <f t="shared" si="7"/>
        <v>10906.401913922829</v>
      </c>
      <c r="I18" s="37">
        <f t="shared" si="7"/>
        <v>11403.266954607558</v>
      </c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Z18" s="1" t="e">
        <f t="shared" si="8"/>
        <v>#DIV/0!</v>
      </c>
    </row>
    <row r="19" spans="1:26" ht="33.75" customHeight="1" x14ac:dyDescent="0.25">
      <c r="A19" s="3" t="s">
        <v>13</v>
      </c>
      <c r="B19" s="38">
        <v>84.218000000000004</v>
      </c>
      <c r="C19" s="38">
        <v>83.551000000000002</v>
      </c>
      <c r="D19" s="38">
        <f t="shared" si="7"/>
        <v>84.998461690410053</v>
      </c>
      <c r="E19" s="38">
        <f t="shared" si="7"/>
        <v>84.396961690410052</v>
      </c>
      <c r="F19" s="38">
        <f t="shared" si="7"/>
        <v>83.820461690410056</v>
      </c>
      <c r="G19" s="38">
        <f t="shared" si="7"/>
        <v>83.214244766001841</v>
      </c>
      <c r="H19" s="38">
        <f t="shared" si="7"/>
        <v>82.622151894609345</v>
      </c>
      <c r="I19" s="38">
        <f t="shared" si="7"/>
        <v>82.038791878493541</v>
      </c>
    </row>
    <row r="20" spans="1:26" ht="33.75" customHeight="1" x14ac:dyDescent="0.25">
      <c r="A20" s="3" t="s">
        <v>55</v>
      </c>
      <c r="B20" s="38">
        <v>46</v>
      </c>
      <c r="C20" s="38">
        <v>44.683</v>
      </c>
      <c r="D20" s="38">
        <f t="shared" si="7"/>
        <v>46.506855998723623</v>
      </c>
      <c r="E20" s="38">
        <f t="shared" si="7"/>
        <v>45.706855998723626</v>
      </c>
      <c r="F20" s="38">
        <f t="shared" si="7"/>
        <v>45.206855998723626</v>
      </c>
      <c r="G20" s="38">
        <f t="shared" si="7"/>
        <v>44.374285053885821</v>
      </c>
      <c r="H20" s="38">
        <f t="shared" si="7"/>
        <v>43.652744535150958</v>
      </c>
      <c r="I20" s="38">
        <f t="shared" si="7"/>
        <v>42.968763541163938</v>
      </c>
    </row>
    <row r="21" spans="1:26" s="12" customFormat="1" x14ac:dyDescent="0.25">
      <c r="A21" s="11" t="s">
        <v>59</v>
      </c>
      <c r="B21" s="11" t="s">
        <v>60</v>
      </c>
      <c r="C21" s="11"/>
      <c r="D21" s="11"/>
      <c r="E21" s="11"/>
      <c r="F21" s="11"/>
      <c r="G21" s="11"/>
      <c r="H21" s="11"/>
      <c r="I21" s="11"/>
    </row>
    <row r="22" spans="1:26" ht="60.75" customHeight="1" x14ac:dyDescent="0.25">
      <c r="A22" s="3" t="s">
        <v>8</v>
      </c>
      <c r="B22" s="37">
        <v>107.5</v>
      </c>
      <c r="C22" s="37">
        <v>103.85113807510544</v>
      </c>
      <c r="D22" s="37">
        <f t="shared" ref="D22:I23" si="9">D6-1.5*$S6</f>
        <v>102.0253742453219</v>
      </c>
      <c r="E22" s="37">
        <f t="shared" si="9"/>
        <v>102.28442203097079</v>
      </c>
      <c r="F22" s="37">
        <f t="shared" si="9"/>
        <v>102.30413274880587</v>
      </c>
      <c r="G22" s="37">
        <f t="shared" si="9"/>
        <v>102.52876596082818</v>
      </c>
      <c r="H22" s="37">
        <f t="shared" si="9"/>
        <v>102.77876596082818</v>
      </c>
      <c r="I22" s="37">
        <f t="shared" si="9"/>
        <v>103.02876596082818</v>
      </c>
    </row>
    <row r="23" spans="1:26" ht="69" customHeight="1" x14ac:dyDescent="0.25">
      <c r="A23" s="3" t="s">
        <v>9</v>
      </c>
      <c r="B23" s="37">
        <v>105.82477550079533</v>
      </c>
      <c r="C23" s="37">
        <v>102.59420184684731</v>
      </c>
      <c r="D23" s="37">
        <f t="shared" si="9"/>
        <v>102.35635928183196</v>
      </c>
      <c r="E23" s="37">
        <f t="shared" si="9"/>
        <v>102.36167298143194</v>
      </c>
      <c r="F23" s="37">
        <f t="shared" si="9"/>
        <v>102.41607573260202</v>
      </c>
      <c r="G23" s="37">
        <f t="shared" si="9"/>
        <v>102.66607573260202</v>
      </c>
      <c r="H23" s="37">
        <f t="shared" si="9"/>
        <v>102.91607573260202</v>
      </c>
      <c r="I23" s="37">
        <f t="shared" si="9"/>
        <v>103.16607573260202</v>
      </c>
      <c r="L23" s="47" t="s">
        <v>61</v>
      </c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</row>
    <row r="24" spans="1:26" ht="47.25" x14ac:dyDescent="0.25">
      <c r="A24" s="3" t="s">
        <v>10</v>
      </c>
      <c r="B24" s="37">
        <v>810.07299999999998</v>
      </c>
      <c r="C24" s="37">
        <v>1055.7</v>
      </c>
      <c r="D24" s="37">
        <f t="shared" ref="D24:I24" si="10">D8-0.75*$S8</f>
        <v>727.25378674820354</v>
      </c>
      <c r="E24" s="37">
        <f t="shared" si="10"/>
        <v>981.35378674820345</v>
      </c>
      <c r="F24" s="37">
        <f t="shared" si="10"/>
        <v>1199.1537867482036</v>
      </c>
      <c r="G24" s="37">
        <f t="shared" si="10"/>
        <v>1533.4248412540207</v>
      </c>
      <c r="H24" s="37">
        <f t="shared" si="10"/>
        <v>1884.8150203047019</v>
      </c>
      <c r="I24" s="37">
        <f t="shared" si="10"/>
        <v>2317.9496112774605</v>
      </c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</row>
    <row r="25" spans="1:26" ht="36" customHeight="1" x14ac:dyDescent="0.25">
      <c r="A25" s="3" t="s">
        <v>11</v>
      </c>
      <c r="B25" s="37">
        <v>250</v>
      </c>
      <c r="C25" s="37">
        <v>350</v>
      </c>
      <c r="D25" s="37">
        <f t="shared" ref="D25:I28" si="11">D9-1.5*$S9</f>
        <v>212.46213638564811</v>
      </c>
      <c r="E25" s="37">
        <f t="shared" si="11"/>
        <v>262.46213638564814</v>
      </c>
      <c r="F25" s="37">
        <f t="shared" si="11"/>
        <v>312.46213638564814</v>
      </c>
      <c r="G25" s="37">
        <f t="shared" si="11"/>
        <v>370.17655803968751</v>
      </c>
      <c r="H25" s="37">
        <f t="shared" si="11"/>
        <v>439.0728736688136</v>
      </c>
      <c r="I25" s="37">
        <f t="shared" si="11"/>
        <v>513.48517785223237</v>
      </c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</row>
    <row r="26" spans="1:26" ht="47.25" x14ac:dyDescent="0.25">
      <c r="A26" s="3" t="s">
        <v>12</v>
      </c>
      <c r="B26" s="37">
        <v>7098.48</v>
      </c>
      <c r="C26" s="37">
        <v>7312.68</v>
      </c>
      <c r="D26" s="37">
        <f t="shared" si="11"/>
        <v>6272.2576252844301</v>
      </c>
      <c r="E26" s="37">
        <f t="shared" si="11"/>
        <v>6665.9776252844295</v>
      </c>
      <c r="F26" s="37">
        <f t="shared" si="11"/>
        <v>7133.2576252844301</v>
      </c>
      <c r="G26" s="37">
        <f t="shared" si="11"/>
        <v>7547.9228933796931</v>
      </c>
      <c r="H26" s="37">
        <f t="shared" si="11"/>
        <v>8023.9571644916869</v>
      </c>
      <c r="I26" s="37">
        <f t="shared" si="11"/>
        <v>8520.8222051764151</v>
      </c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</row>
    <row r="27" spans="1:26" ht="36.75" customHeight="1" x14ac:dyDescent="0.25">
      <c r="A27" s="3" t="s">
        <v>13</v>
      </c>
      <c r="B27" s="39">
        <v>84.218000000000004</v>
      </c>
      <c r="C27" s="37">
        <v>83.551000000000002</v>
      </c>
      <c r="D27" s="37">
        <f t="shared" si="11"/>
        <v>80.84753830958995</v>
      </c>
      <c r="E27" s="37">
        <f t="shared" si="11"/>
        <v>80.246038309589949</v>
      </c>
      <c r="F27" s="37">
        <f t="shared" si="11"/>
        <v>79.669538309589953</v>
      </c>
      <c r="G27" s="37">
        <f t="shared" si="11"/>
        <v>79.063321385181737</v>
      </c>
      <c r="H27" s="37">
        <f t="shared" si="11"/>
        <v>78.471228513789242</v>
      </c>
      <c r="I27" s="37">
        <f t="shared" si="11"/>
        <v>77.887868497673438</v>
      </c>
    </row>
    <row r="28" spans="1:26" ht="31.5" x14ac:dyDescent="0.25">
      <c r="A28" s="3" t="s">
        <v>55</v>
      </c>
      <c r="B28" s="37">
        <v>46</v>
      </c>
      <c r="C28" s="37">
        <v>44.683</v>
      </c>
      <c r="D28" s="37">
        <f t="shared" si="11"/>
        <v>41.093144001276372</v>
      </c>
      <c r="E28" s="37">
        <f t="shared" si="11"/>
        <v>40.293144001276374</v>
      </c>
      <c r="F28" s="37">
        <f t="shared" si="11"/>
        <v>39.793144001276374</v>
      </c>
      <c r="G28" s="37">
        <f t="shared" si="11"/>
        <v>38.960573056438569</v>
      </c>
      <c r="H28" s="37">
        <f t="shared" si="11"/>
        <v>38.239032537703707</v>
      </c>
      <c r="I28" s="37">
        <f t="shared" si="11"/>
        <v>37.555051543716687</v>
      </c>
    </row>
  </sheetData>
  <mergeCells count="4">
    <mergeCell ref="A1:I1"/>
    <mergeCell ref="A2:I2"/>
    <mergeCell ref="L15:W18"/>
    <mergeCell ref="L23:W26"/>
  </mergeCells>
  <pageMargins left="0.70866141732283472" right="0.70866141732283472" top="0.74803149606299213" bottom="0.74803149606299213" header="0.31496062992125984" footer="0.31496062992125984"/>
  <pageSetup paperSize="9" scale="63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I37"/>
  <sheetViews>
    <sheetView tabSelected="1" view="pageBreakPreview" zoomScale="120" zoomScaleNormal="100" zoomScaleSheetLayoutView="120"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C37" sqref="C37:I37"/>
    </sheetView>
  </sheetViews>
  <sheetFormatPr defaultRowHeight="15.75" x14ac:dyDescent="0.25"/>
  <cols>
    <col min="1" max="1" width="27.140625" style="1" customWidth="1"/>
    <col min="2" max="2" width="14" style="1" customWidth="1"/>
    <col min="3" max="3" width="13" style="1" customWidth="1"/>
    <col min="4" max="9" width="13.5703125" style="1" customWidth="1"/>
    <col min="10" max="16384" width="9.140625" style="1"/>
  </cols>
  <sheetData>
    <row r="2" spans="1:9" ht="33" customHeight="1" x14ac:dyDescent="0.25">
      <c r="A2" s="48" t="s">
        <v>41</v>
      </c>
      <c r="B2" s="49"/>
      <c r="C2" s="49"/>
      <c r="D2" s="49"/>
      <c r="E2" s="49"/>
      <c r="F2" s="49"/>
      <c r="G2" s="49"/>
      <c r="H2" s="49"/>
      <c r="I2" s="49"/>
    </row>
    <row r="4" spans="1:9" s="6" customFormat="1" ht="44.25" x14ac:dyDescent="0.25">
      <c r="A4" s="4" t="s">
        <v>0</v>
      </c>
      <c r="B4" s="5" t="s">
        <v>1</v>
      </c>
      <c r="C4" s="5" t="s">
        <v>46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47</v>
      </c>
    </row>
    <row r="5" spans="1:9" s="12" customFormat="1" x14ac:dyDescent="0.25">
      <c r="A5" s="11" t="s">
        <v>43</v>
      </c>
      <c r="B5" s="17"/>
      <c r="C5" s="17"/>
      <c r="D5" s="17"/>
      <c r="E5" s="17"/>
      <c r="F5" s="17"/>
      <c r="G5" s="17"/>
      <c r="H5" s="17"/>
      <c r="I5" s="17"/>
    </row>
    <row r="6" spans="1:9" s="10" customFormat="1" ht="25.5" customHeight="1" x14ac:dyDescent="0.25">
      <c r="A6" s="9" t="s">
        <v>14</v>
      </c>
      <c r="B6" s="18">
        <f t="shared" ref="B6:I6" si="0">SUM(B8+B12)</f>
        <v>1102.5</v>
      </c>
      <c r="C6" s="18">
        <f t="shared" si="0"/>
        <v>1288</v>
      </c>
      <c r="D6" s="18">
        <f t="shared" si="0"/>
        <v>1172.8</v>
      </c>
      <c r="E6" s="18">
        <f t="shared" si="0"/>
        <v>1025.0999999999999</v>
      </c>
      <c r="F6" s="18">
        <f t="shared" si="0"/>
        <v>1046.5999999999999</v>
      </c>
      <c r="G6" s="18">
        <f t="shared" si="0"/>
        <v>1170.9000000000001</v>
      </c>
      <c r="H6" s="18">
        <f t="shared" si="0"/>
        <v>1188.9000000000001</v>
      </c>
      <c r="I6" s="18">
        <f t="shared" si="0"/>
        <v>1206.6999999999998</v>
      </c>
    </row>
    <row r="7" spans="1:9" ht="24" customHeight="1" x14ac:dyDescent="0.25">
      <c r="A7" s="8" t="s">
        <v>23</v>
      </c>
      <c r="B7" s="40"/>
      <c r="C7" s="40"/>
      <c r="D7" s="19"/>
      <c r="E7" s="19"/>
      <c r="F7" s="19"/>
      <c r="G7" s="22"/>
      <c r="H7" s="19"/>
      <c r="I7" s="19"/>
    </row>
    <row r="8" spans="1:9" ht="31.5" x14ac:dyDescent="0.25">
      <c r="A8" s="3" t="s">
        <v>15</v>
      </c>
      <c r="B8" s="40">
        <f>SUM(B10:B11)</f>
        <v>363.8</v>
      </c>
      <c r="C8" s="40">
        <f t="shared" ref="C8" si="1">SUM(C10:C11)</f>
        <v>476.3</v>
      </c>
      <c r="D8" s="19">
        <f>SUM(D10:D11)</f>
        <v>459.9</v>
      </c>
      <c r="E8" s="19">
        <f t="shared" ref="E8:I8" si="2">SUM(E10:E11)</f>
        <v>387.5</v>
      </c>
      <c r="F8" s="19">
        <f t="shared" si="2"/>
        <v>400.3</v>
      </c>
      <c r="G8" s="19">
        <f t="shared" si="2"/>
        <v>524.6</v>
      </c>
      <c r="H8" s="19">
        <f t="shared" si="2"/>
        <v>542.6</v>
      </c>
      <c r="I8" s="19">
        <f t="shared" si="2"/>
        <v>560.4</v>
      </c>
    </row>
    <row r="9" spans="1:9" s="7" customFormat="1" ht="19.5" customHeight="1" x14ac:dyDescent="0.25">
      <c r="A9" s="8" t="s">
        <v>16</v>
      </c>
      <c r="B9" s="41"/>
      <c r="C9" s="41"/>
      <c r="D9" s="20"/>
      <c r="E9" s="20"/>
      <c r="F9" s="20"/>
      <c r="G9" s="23"/>
      <c r="H9" s="20"/>
      <c r="I9" s="20"/>
    </row>
    <row r="10" spans="1:9" x14ac:dyDescent="0.25">
      <c r="A10" s="3" t="s">
        <v>17</v>
      </c>
      <c r="B10" s="40">
        <v>311</v>
      </c>
      <c r="C10" s="40">
        <v>387.8</v>
      </c>
      <c r="D10" s="19">
        <v>345.3</v>
      </c>
      <c r="E10" s="19">
        <v>327.8</v>
      </c>
      <c r="F10" s="19">
        <v>341</v>
      </c>
      <c r="G10" s="22">
        <v>464.8</v>
      </c>
      <c r="H10" s="19">
        <v>485.4</v>
      </c>
      <c r="I10" s="19">
        <v>504.2</v>
      </c>
    </row>
    <row r="11" spans="1:9" ht="22.5" customHeight="1" x14ac:dyDescent="0.25">
      <c r="A11" s="3" t="s">
        <v>18</v>
      </c>
      <c r="B11" s="40">
        <v>52.8</v>
      </c>
      <c r="C11" s="40">
        <v>88.5</v>
      </c>
      <c r="D11" s="19">
        <v>114.6</v>
      </c>
      <c r="E11" s="22">
        <v>59.7</v>
      </c>
      <c r="F11" s="19">
        <v>59.3</v>
      </c>
      <c r="G11" s="22">
        <v>59.8</v>
      </c>
      <c r="H11" s="19">
        <v>57.2</v>
      </c>
      <c r="I11" s="19">
        <v>56.2</v>
      </c>
    </row>
    <row r="12" spans="1:9" ht="31.5" customHeight="1" x14ac:dyDescent="0.25">
      <c r="A12" s="3" t="s">
        <v>19</v>
      </c>
      <c r="B12" s="40">
        <v>738.7</v>
      </c>
      <c r="C12" s="40">
        <v>811.7</v>
      </c>
      <c r="D12" s="19">
        <v>712.9</v>
      </c>
      <c r="E12" s="19">
        <v>637.6</v>
      </c>
      <c r="F12" s="19">
        <v>646.29999999999995</v>
      </c>
      <c r="G12" s="19">
        <v>646.29999999999995</v>
      </c>
      <c r="H12" s="19">
        <v>646.29999999999995</v>
      </c>
      <c r="I12" s="19">
        <v>646.29999999999995</v>
      </c>
    </row>
    <row r="13" spans="1:9" s="10" customFormat="1" ht="24" customHeight="1" x14ac:dyDescent="0.25">
      <c r="A13" s="9" t="s">
        <v>20</v>
      </c>
      <c r="B13" s="24">
        <v>1138.0999999999999</v>
      </c>
      <c r="C13" s="24">
        <v>1325.1</v>
      </c>
      <c r="D13" s="24">
        <v>1212.9000000000001</v>
      </c>
      <c r="E13" s="24">
        <v>1063.5</v>
      </c>
      <c r="F13" s="24">
        <v>1079.9000000000001</v>
      </c>
      <c r="G13" s="24">
        <v>1170.9000000000001</v>
      </c>
      <c r="H13" s="24">
        <v>1188.9000000000001</v>
      </c>
      <c r="I13" s="24">
        <v>1206.7</v>
      </c>
    </row>
    <row r="14" spans="1:9" s="10" customFormat="1" ht="31.5" x14ac:dyDescent="0.25">
      <c r="A14" s="9" t="s">
        <v>21</v>
      </c>
      <c r="B14" s="24">
        <f>SUM(B6-B13)</f>
        <v>-35.599999999999909</v>
      </c>
      <c r="C14" s="24">
        <f t="shared" ref="C14:I14" si="3">SUM(C6-C13)</f>
        <v>-37.099999999999909</v>
      </c>
      <c r="D14" s="24">
        <f t="shared" si="3"/>
        <v>-40.100000000000136</v>
      </c>
      <c r="E14" s="24">
        <f t="shared" si="3"/>
        <v>-38.400000000000091</v>
      </c>
      <c r="F14" s="24">
        <f t="shared" si="3"/>
        <v>-33.300000000000182</v>
      </c>
      <c r="G14" s="24">
        <f t="shared" si="3"/>
        <v>0</v>
      </c>
      <c r="H14" s="24">
        <f t="shared" si="3"/>
        <v>0</v>
      </c>
      <c r="I14" s="24">
        <f t="shared" si="3"/>
        <v>-2.2737367544323206E-13</v>
      </c>
    </row>
    <row r="15" spans="1:9" ht="35.25" customHeight="1" x14ac:dyDescent="0.25">
      <c r="A15" s="3" t="s">
        <v>22</v>
      </c>
      <c r="B15" s="40">
        <v>150</v>
      </c>
      <c r="C15" s="40">
        <v>184.2</v>
      </c>
      <c r="D15" s="25">
        <v>212.7</v>
      </c>
      <c r="E15" s="25">
        <v>234.2</v>
      </c>
      <c r="F15" s="25">
        <v>249.5</v>
      </c>
      <c r="G15" s="25">
        <v>249.5</v>
      </c>
      <c r="H15" s="25">
        <v>232.2</v>
      </c>
      <c r="I15" s="25">
        <v>196.2</v>
      </c>
    </row>
    <row r="16" spans="1:9" s="12" customFormat="1" x14ac:dyDescent="0.25">
      <c r="A16" s="11" t="s">
        <v>44</v>
      </c>
      <c r="B16" s="17"/>
      <c r="C16" s="17"/>
      <c r="D16" s="17"/>
      <c r="E16" s="17"/>
      <c r="F16" s="17"/>
      <c r="G16" s="17"/>
      <c r="H16" s="17"/>
      <c r="I16" s="17"/>
    </row>
    <row r="17" spans="1:9" s="10" customFormat="1" ht="25.5" customHeight="1" x14ac:dyDescent="0.25">
      <c r="A17" s="9" t="s">
        <v>14</v>
      </c>
      <c r="B17" s="18">
        <f>SUM(B19+B23)</f>
        <v>1102.5</v>
      </c>
      <c r="C17" s="18">
        <f t="shared" ref="C17:I17" si="4">SUM(C19+C23)</f>
        <v>1288</v>
      </c>
      <c r="D17" s="18">
        <f t="shared" si="4"/>
        <v>1172.8</v>
      </c>
      <c r="E17" s="18">
        <f t="shared" si="4"/>
        <v>1025.0999999999999</v>
      </c>
      <c r="F17" s="18">
        <f t="shared" si="4"/>
        <v>1046.5999999999999</v>
      </c>
      <c r="G17" s="18">
        <f t="shared" si="4"/>
        <v>1170.9000000000001</v>
      </c>
      <c r="H17" s="18">
        <f t="shared" si="4"/>
        <v>1188.9000000000001</v>
      </c>
      <c r="I17" s="18">
        <f t="shared" si="4"/>
        <v>1206.6999999999998</v>
      </c>
    </row>
    <row r="18" spans="1:9" ht="24" customHeight="1" x14ac:dyDescent="0.25">
      <c r="A18" s="8" t="s">
        <v>23</v>
      </c>
      <c r="B18" s="40"/>
      <c r="C18" s="40"/>
      <c r="D18" s="19"/>
      <c r="E18" s="19"/>
      <c r="F18" s="19"/>
      <c r="G18" s="19"/>
      <c r="H18" s="19"/>
      <c r="I18" s="19"/>
    </row>
    <row r="19" spans="1:9" ht="31.5" x14ac:dyDescent="0.25">
      <c r="A19" s="3" t="s">
        <v>15</v>
      </c>
      <c r="B19" s="40">
        <f>SUM(B21:B22)</f>
        <v>363.8</v>
      </c>
      <c r="C19" s="40">
        <f t="shared" ref="C19" si="5">SUM(C21:C22)</f>
        <v>476.3</v>
      </c>
      <c r="D19" s="19">
        <f>SUM(D21:D22)</f>
        <v>459.9</v>
      </c>
      <c r="E19" s="19">
        <f t="shared" ref="E19:I19" si="6">SUM(E21:E22)</f>
        <v>387.5</v>
      </c>
      <c r="F19" s="19">
        <f t="shared" si="6"/>
        <v>400.3</v>
      </c>
      <c r="G19" s="19">
        <f t="shared" si="6"/>
        <v>524.6</v>
      </c>
      <c r="H19" s="19">
        <f t="shared" si="6"/>
        <v>542.6</v>
      </c>
      <c r="I19" s="19">
        <f t="shared" si="6"/>
        <v>560.4</v>
      </c>
    </row>
    <row r="20" spans="1:9" s="7" customFormat="1" ht="19.5" customHeight="1" x14ac:dyDescent="0.25">
      <c r="A20" s="8" t="s">
        <v>16</v>
      </c>
      <c r="B20" s="41"/>
      <c r="C20" s="41"/>
      <c r="D20" s="20"/>
      <c r="E20" s="20"/>
      <c r="F20" s="20"/>
      <c r="G20" s="20"/>
      <c r="H20" s="20"/>
      <c r="I20" s="20"/>
    </row>
    <row r="21" spans="1:9" x14ac:dyDescent="0.25">
      <c r="A21" s="3" t="s">
        <v>17</v>
      </c>
      <c r="B21" s="40">
        <v>311</v>
      </c>
      <c r="C21" s="40">
        <v>387.8</v>
      </c>
      <c r="D21" s="19">
        <v>345.3</v>
      </c>
      <c r="E21" s="19">
        <v>327.8</v>
      </c>
      <c r="F21" s="19">
        <v>341</v>
      </c>
      <c r="G21" s="22">
        <v>464.8</v>
      </c>
      <c r="H21" s="19">
        <v>485.4</v>
      </c>
      <c r="I21" s="19">
        <v>504.2</v>
      </c>
    </row>
    <row r="22" spans="1:9" ht="22.5" customHeight="1" x14ac:dyDescent="0.25">
      <c r="A22" s="3" t="s">
        <v>18</v>
      </c>
      <c r="B22" s="40">
        <v>52.8</v>
      </c>
      <c r="C22" s="40">
        <v>88.5</v>
      </c>
      <c r="D22" s="19">
        <v>114.6</v>
      </c>
      <c r="E22" s="22">
        <v>59.7</v>
      </c>
      <c r="F22" s="19">
        <v>59.3</v>
      </c>
      <c r="G22" s="22">
        <v>59.8</v>
      </c>
      <c r="H22" s="19">
        <v>57.2</v>
      </c>
      <c r="I22" s="19">
        <v>56.2</v>
      </c>
    </row>
    <row r="23" spans="1:9" ht="31.5" customHeight="1" x14ac:dyDescent="0.25">
      <c r="A23" s="3" t="s">
        <v>19</v>
      </c>
      <c r="B23" s="40">
        <v>738.7</v>
      </c>
      <c r="C23" s="40">
        <v>811.7</v>
      </c>
      <c r="D23" s="19">
        <v>712.9</v>
      </c>
      <c r="E23" s="19">
        <v>637.6</v>
      </c>
      <c r="F23" s="19">
        <v>646.29999999999995</v>
      </c>
      <c r="G23" s="19">
        <v>646.29999999999995</v>
      </c>
      <c r="H23" s="19">
        <v>646.29999999999995</v>
      </c>
      <c r="I23" s="19">
        <v>646.29999999999995</v>
      </c>
    </row>
    <row r="24" spans="1:9" s="10" customFormat="1" ht="24" customHeight="1" x14ac:dyDescent="0.25">
      <c r="A24" s="9" t="s">
        <v>20</v>
      </c>
      <c r="B24" s="24">
        <v>1138.0999999999999</v>
      </c>
      <c r="C24" s="24">
        <v>1325.1</v>
      </c>
      <c r="D24" s="24">
        <v>1212.9000000000001</v>
      </c>
      <c r="E24" s="24">
        <v>1063.5</v>
      </c>
      <c r="F24" s="24">
        <v>1079.9000000000001</v>
      </c>
      <c r="G24" s="24">
        <v>1170.9000000000001</v>
      </c>
      <c r="H24" s="24">
        <v>1188.9000000000001</v>
      </c>
      <c r="I24" s="24">
        <v>1206.7</v>
      </c>
    </row>
    <row r="25" spans="1:9" s="10" customFormat="1" ht="31.5" x14ac:dyDescent="0.25">
      <c r="A25" s="9" t="s">
        <v>21</v>
      </c>
      <c r="B25" s="18">
        <f t="shared" ref="B25:I25" si="7">B17-B24</f>
        <v>-35.599999999999909</v>
      </c>
      <c r="C25" s="18">
        <f t="shared" si="7"/>
        <v>-37.099999999999909</v>
      </c>
      <c r="D25" s="18">
        <f t="shared" si="7"/>
        <v>-40.100000000000136</v>
      </c>
      <c r="E25" s="18">
        <f t="shared" si="7"/>
        <v>-38.400000000000091</v>
      </c>
      <c r="F25" s="18">
        <f t="shared" si="7"/>
        <v>-33.300000000000182</v>
      </c>
      <c r="G25" s="18">
        <f t="shared" si="7"/>
        <v>0</v>
      </c>
      <c r="H25" s="18">
        <f t="shared" si="7"/>
        <v>0</v>
      </c>
      <c r="I25" s="18">
        <f t="shared" si="7"/>
        <v>0</v>
      </c>
    </row>
    <row r="26" spans="1:9" ht="35.25" customHeight="1" x14ac:dyDescent="0.25">
      <c r="A26" s="3" t="s">
        <v>22</v>
      </c>
      <c r="B26" s="42">
        <v>150</v>
      </c>
      <c r="C26" s="40">
        <v>184.2</v>
      </c>
      <c r="D26" s="25">
        <v>212.7</v>
      </c>
      <c r="E26" s="25">
        <v>234.2</v>
      </c>
      <c r="F26" s="25">
        <v>249.5</v>
      </c>
      <c r="G26" s="25">
        <v>249.5</v>
      </c>
      <c r="H26" s="25">
        <v>232.2</v>
      </c>
      <c r="I26" s="25">
        <v>196.2</v>
      </c>
    </row>
    <row r="27" spans="1:9" s="12" customFormat="1" x14ac:dyDescent="0.25">
      <c r="A27" s="11" t="s">
        <v>45</v>
      </c>
      <c r="B27" s="17"/>
      <c r="C27" s="17"/>
      <c r="D27" s="17"/>
      <c r="E27" s="17"/>
      <c r="F27" s="17"/>
      <c r="G27" s="17"/>
      <c r="H27" s="17"/>
      <c r="I27" s="17"/>
    </row>
    <row r="28" spans="1:9" s="10" customFormat="1" ht="25.5" customHeight="1" x14ac:dyDescent="0.25">
      <c r="A28" s="9" t="s">
        <v>14</v>
      </c>
      <c r="B28" s="18">
        <f>SUM(B30+B34)</f>
        <v>1102.5</v>
      </c>
      <c r="C28" s="18">
        <f t="shared" ref="C28:I28" si="8">SUM(C30+C34)</f>
        <v>1288</v>
      </c>
      <c r="D28" s="18">
        <f>SUM(D30+D34)</f>
        <v>1172.8</v>
      </c>
      <c r="E28" s="18">
        <f t="shared" si="8"/>
        <v>1025.0999999999999</v>
      </c>
      <c r="F28" s="18">
        <f t="shared" si="8"/>
        <v>1046.5999999999999</v>
      </c>
      <c r="G28" s="18">
        <f t="shared" si="8"/>
        <v>1170.9000000000001</v>
      </c>
      <c r="H28" s="18">
        <f t="shared" si="8"/>
        <v>1188.9000000000001</v>
      </c>
      <c r="I28" s="18">
        <f t="shared" si="8"/>
        <v>1206.6999999999998</v>
      </c>
    </row>
    <row r="29" spans="1:9" ht="24" customHeight="1" x14ac:dyDescent="0.25">
      <c r="A29" s="8" t="s">
        <v>23</v>
      </c>
      <c r="B29" s="40"/>
      <c r="C29" s="40"/>
      <c r="D29" s="19"/>
      <c r="E29" s="19"/>
      <c r="F29" s="19"/>
      <c r="G29" s="19"/>
      <c r="H29" s="19"/>
      <c r="I29" s="19"/>
    </row>
    <row r="30" spans="1:9" ht="31.5" x14ac:dyDescent="0.25">
      <c r="A30" s="3" t="s">
        <v>15</v>
      </c>
      <c r="B30" s="40">
        <f>SUM(B32:B33)</f>
        <v>363.8</v>
      </c>
      <c r="C30" s="40">
        <f t="shared" ref="C30" si="9">SUM(C32:C33)</f>
        <v>476.3</v>
      </c>
      <c r="D30" s="19">
        <f>SUM(D32:D33)</f>
        <v>459.9</v>
      </c>
      <c r="E30" s="19">
        <f t="shared" ref="E30:I30" si="10">SUM(E32:E33)</f>
        <v>387.5</v>
      </c>
      <c r="F30" s="19">
        <f t="shared" si="10"/>
        <v>400.3</v>
      </c>
      <c r="G30" s="19">
        <f t="shared" si="10"/>
        <v>524.6</v>
      </c>
      <c r="H30" s="19">
        <f t="shared" si="10"/>
        <v>542.6</v>
      </c>
      <c r="I30" s="19">
        <f t="shared" si="10"/>
        <v>560.4</v>
      </c>
    </row>
    <row r="31" spans="1:9" s="7" customFormat="1" ht="19.5" customHeight="1" x14ac:dyDescent="0.25">
      <c r="A31" s="8" t="s">
        <v>16</v>
      </c>
      <c r="B31" s="41"/>
      <c r="C31" s="41"/>
      <c r="D31" s="20"/>
      <c r="E31" s="20"/>
      <c r="F31" s="20"/>
      <c r="G31" s="20"/>
      <c r="H31" s="20"/>
      <c r="I31" s="20"/>
    </row>
    <row r="32" spans="1:9" x14ac:dyDescent="0.25">
      <c r="A32" s="3" t="s">
        <v>17</v>
      </c>
      <c r="B32" s="40">
        <v>311</v>
      </c>
      <c r="C32" s="40">
        <v>387.8</v>
      </c>
      <c r="D32" s="19">
        <v>345.3</v>
      </c>
      <c r="E32" s="19">
        <v>327.8</v>
      </c>
      <c r="F32" s="19">
        <v>341</v>
      </c>
      <c r="G32" s="22">
        <v>464.8</v>
      </c>
      <c r="H32" s="19">
        <v>485.4</v>
      </c>
      <c r="I32" s="19">
        <v>504.2</v>
      </c>
    </row>
    <row r="33" spans="1:9" ht="22.5" customHeight="1" x14ac:dyDescent="0.25">
      <c r="A33" s="3" t="s">
        <v>18</v>
      </c>
      <c r="B33" s="40">
        <v>52.8</v>
      </c>
      <c r="C33" s="40">
        <v>88.5</v>
      </c>
      <c r="D33" s="19">
        <v>114.6</v>
      </c>
      <c r="E33" s="22">
        <v>59.7</v>
      </c>
      <c r="F33" s="19">
        <v>59.3</v>
      </c>
      <c r="G33" s="22">
        <v>59.8</v>
      </c>
      <c r="H33" s="19">
        <v>57.2</v>
      </c>
      <c r="I33" s="19">
        <v>56.2</v>
      </c>
    </row>
    <row r="34" spans="1:9" ht="31.5" customHeight="1" x14ac:dyDescent="0.25">
      <c r="A34" s="3" t="s">
        <v>19</v>
      </c>
      <c r="B34" s="40">
        <v>738.7</v>
      </c>
      <c r="C34" s="40">
        <v>811.7</v>
      </c>
      <c r="D34" s="19">
        <v>712.9</v>
      </c>
      <c r="E34" s="19">
        <v>637.6</v>
      </c>
      <c r="F34" s="19">
        <v>646.29999999999995</v>
      </c>
      <c r="G34" s="19">
        <v>646.29999999999995</v>
      </c>
      <c r="H34" s="19">
        <v>646.29999999999995</v>
      </c>
      <c r="I34" s="19">
        <v>646.29999999999995</v>
      </c>
    </row>
    <row r="35" spans="1:9" s="10" customFormat="1" ht="24" customHeight="1" x14ac:dyDescent="0.25">
      <c r="A35" s="9" t="s">
        <v>20</v>
      </c>
      <c r="B35" s="24">
        <v>1138.0999999999999</v>
      </c>
      <c r="C35" s="24">
        <v>1325.1</v>
      </c>
      <c r="D35" s="24">
        <v>1212.94</v>
      </c>
      <c r="E35" s="24">
        <v>1063.5</v>
      </c>
      <c r="F35" s="24">
        <v>1079.9000000000001</v>
      </c>
      <c r="G35" s="24">
        <v>1170.9000000000001</v>
      </c>
      <c r="H35" s="24">
        <v>1188.9000000000001</v>
      </c>
      <c r="I35" s="24">
        <v>1206.7</v>
      </c>
    </row>
    <row r="36" spans="1:9" s="10" customFormat="1" ht="31.5" x14ac:dyDescent="0.25">
      <c r="A36" s="9" t="s">
        <v>21</v>
      </c>
      <c r="B36" s="24">
        <f t="shared" ref="B36:I36" si="11">B28-B35</f>
        <v>-35.599999999999909</v>
      </c>
      <c r="C36" s="24">
        <f t="shared" si="11"/>
        <v>-37.099999999999909</v>
      </c>
      <c r="D36" s="18">
        <f t="shared" si="11"/>
        <v>-40.1400000000001</v>
      </c>
      <c r="E36" s="18">
        <f t="shared" si="11"/>
        <v>-38.400000000000091</v>
      </c>
      <c r="F36" s="18">
        <f t="shared" si="11"/>
        <v>-33.300000000000182</v>
      </c>
      <c r="G36" s="18">
        <f t="shared" si="11"/>
        <v>0</v>
      </c>
      <c r="H36" s="18">
        <f t="shared" si="11"/>
        <v>0</v>
      </c>
      <c r="I36" s="18">
        <f t="shared" si="11"/>
        <v>0</v>
      </c>
    </row>
    <row r="37" spans="1:9" ht="35.25" customHeight="1" x14ac:dyDescent="0.25">
      <c r="A37" s="3" t="s">
        <v>22</v>
      </c>
      <c r="B37" s="42">
        <v>150</v>
      </c>
      <c r="C37" s="40">
        <v>184.2</v>
      </c>
      <c r="D37" s="25">
        <v>212.7</v>
      </c>
      <c r="E37" s="25">
        <v>234.2</v>
      </c>
      <c r="F37" s="25">
        <v>249.5</v>
      </c>
      <c r="G37" s="25">
        <v>249.5</v>
      </c>
      <c r="H37" s="25">
        <v>232.2</v>
      </c>
      <c r="I37" s="25">
        <v>196.2</v>
      </c>
    </row>
  </sheetData>
  <mergeCells count="1">
    <mergeCell ref="A2:I2"/>
  </mergeCells>
  <pageMargins left="0.70866141732283472" right="0.70866141732283472" top="0.74803149606299213" bottom="0.74803149606299213" header="0.31496062992125984" footer="0.31496062992125984"/>
  <pageSetup paperSize="9" scale="9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O23"/>
  <sheetViews>
    <sheetView view="pageBreakPreview" zoomScale="110" zoomScaleNormal="100" zoomScaleSheetLayoutView="11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L9" sqref="L9"/>
    </sheetView>
  </sheetViews>
  <sheetFormatPr defaultRowHeight="15.75" x14ac:dyDescent="0.25"/>
  <cols>
    <col min="1" max="1" width="35.140625" style="1" customWidth="1"/>
    <col min="2" max="2" width="14" style="28" customWidth="1"/>
    <col min="3" max="3" width="13" style="28" customWidth="1"/>
    <col min="4" max="4" width="13.5703125" style="28" customWidth="1"/>
    <col min="5" max="9" width="13.5703125" style="1" customWidth="1"/>
    <col min="10" max="16384" width="9.140625" style="1"/>
  </cols>
  <sheetData>
    <row r="2" spans="1:15" ht="28.5" customHeight="1" x14ac:dyDescent="0.25">
      <c r="A2" s="48" t="s">
        <v>42</v>
      </c>
      <c r="B2" s="49"/>
      <c r="C2" s="49"/>
      <c r="D2" s="49"/>
      <c r="E2" s="49"/>
      <c r="F2" s="49"/>
      <c r="G2" s="49"/>
      <c r="H2" s="49"/>
      <c r="I2" s="49"/>
    </row>
    <row r="3" spans="1:15" x14ac:dyDescent="0.25">
      <c r="I3" s="28" t="s">
        <v>48</v>
      </c>
      <c r="J3" s="28"/>
    </row>
    <row r="4" spans="1:15" s="6" customFormat="1" ht="47.25" x14ac:dyDescent="0.25">
      <c r="A4" s="4" t="s">
        <v>0</v>
      </c>
      <c r="B4" s="29" t="s">
        <v>1</v>
      </c>
      <c r="C4" s="29" t="s">
        <v>49</v>
      </c>
      <c r="D4" s="30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47</v>
      </c>
    </row>
    <row r="5" spans="1:15" s="10" customFormat="1" ht="31.5" x14ac:dyDescent="0.25">
      <c r="A5" s="9" t="s">
        <v>24</v>
      </c>
      <c r="B5" s="24">
        <v>1138.0999999999999</v>
      </c>
      <c r="C5" s="24">
        <v>1325.1</v>
      </c>
      <c r="D5" s="24">
        <v>1212.9000000000001</v>
      </c>
      <c r="E5" s="24">
        <v>1063.5</v>
      </c>
      <c r="F5" s="24">
        <v>1079.9000000000001</v>
      </c>
      <c r="G5" s="24">
        <v>1079.9000000000001</v>
      </c>
      <c r="H5" s="24">
        <v>1079.9000000000001</v>
      </c>
      <c r="I5" s="24">
        <v>1079.9000000000001</v>
      </c>
    </row>
    <row r="6" spans="1:15" x14ac:dyDescent="0.25">
      <c r="A6" s="8" t="s">
        <v>23</v>
      </c>
      <c r="B6" s="25"/>
      <c r="C6" s="25"/>
      <c r="D6" s="25"/>
      <c r="E6" s="19"/>
      <c r="F6" s="19"/>
      <c r="G6" s="19"/>
      <c r="H6" s="19"/>
      <c r="I6" s="19"/>
    </row>
    <row r="7" spans="1:15" s="14" customFormat="1" ht="63" x14ac:dyDescent="0.25">
      <c r="A7" s="13" t="s">
        <v>25</v>
      </c>
      <c r="B7" s="31">
        <f>SUM(B9:B23)</f>
        <v>1097.4000000000001</v>
      </c>
      <c r="C7" s="31">
        <f t="shared" ref="C7:I7" si="0">SUM(C9:C23)</f>
        <v>1260.9000000000001</v>
      </c>
      <c r="D7" s="31">
        <f t="shared" si="0"/>
        <v>1177.5999999999999</v>
      </c>
      <c r="E7" s="21">
        <f t="shared" si="0"/>
        <v>1045.5</v>
      </c>
      <c r="F7" s="21">
        <f t="shared" si="0"/>
        <v>1053.1999999999998</v>
      </c>
      <c r="G7" s="21">
        <f t="shared" si="0"/>
        <v>1053.1999999999998</v>
      </c>
      <c r="H7" s="21">
        <f t="shared" si="0"/>
        <v>1053.1999999999998</v>
      </c>
      <c r="I7" s="21">
        <f t="shared" si="0"/>
        <v>1053.1999999999998</v>
      </c>
    </row>
    <row r="8" spans="1:15" s="7" customFormat="1" x14ac:dyDescent="0.25">
      <c r="A8" s="8" t="s">
        <v>16</v>
      </c>
      <c r="B8" s="32"/>
      <c r="C8" s="32"/>
      <c r="D8" s="32"/>
      <c r="E8" s="20"/>
      <c r="F8" s="20"/>
      <c r="G8" s="20"/>
      <c r="H8" s="20"/>
      <c r="I8" s="20"/>
      <c r="O8" s="33"/>
    </row>
    <row r="9" spans="1:15" s="16" customFormat="1" ht="63" x14ac:dyDescent="0.25">
      <c r="A9" s="15" t="s">
        <v>26</v>
      </c>
      <c r="B9" s="34">
        <v>718.1</v>
      </c>
      <c r="C9" s="34">
        <v>769.1</v>
      </c>
      <c r="D9" s="34">
        <v>780.5</v>
      </c>
      <c r="E9" s="22">
        <v>716.3</v>
      </c>
      <c r="F9" s="22">
        <v>716.3</v>
      </c>
      <c r="G9" s="22">
        <v>716.3</v>
      </c>
      <c r="H9" s="22">
        <v>716.3</v>
      </c>
      <c r="I9" s="22">
        <v>716.3</v>
      </c>
    </row>
    <row r="10" spans="1:15" ht="63" x14ac:dyDescent="0.25">
      <c r="A10" s="3" t="s">
        <v>27</v>
      </c>
      <c r="B10" s="25">
        <v>46.2</v>
      </c>
      <c r="C10" s="25">
        <v>55.3</v>
      </c>
      <c r="D10" s="25">
        <v>52.4</v>
      </c>
      <c r="E10" s="19">
        <v>41.4</v>
      </c>
      <c r="F10" s="19">
        <v>41.4</v>
      </c>
      <c r="G10" s="19">
        <v>41.4</v>
      </c>
      <c r="H10" s="19">
        <v>41.4</v>
      </c>
      <c r="I10" s="19">
        <v>41.4</v>
      </c>
    </row>
    <row r="11" spans="1:15" ht="78.75" x14ac:dyDescent="0.25">
      <c r="A11" s="3" t="s">
        <v>28</v>
      </c>
      <c r="B11" s="25">
        <v>3.2</v>
      </c>
      <c r="C11" s="25">
        <v>4.9000000000000004</v>
      </c>
      <c r="D11" s="25">
        <v>2</v>
      </c>
      <c r="E11" s="19">
        <v>2</v>
      </c>
      <c r="F11" s="19">
        <v>2</v>
      </c>
      <c r="G11" s="19">
        <v>2</v>
      </c>
      <c r="H11" s="19">
        <v>2</v>
      </c>
      <c r="I11" s="19">
        <v>2</v>
      </c>
    </row>
    <row r="12" spans="1:15" s="16" customFormat="1" ht="63" x14ac:dyDescent="0.25">
      <c r="A12" s="15" t="s">
        <v>29</v>
      </c>
      <c r="B12" s="34">
        <v>15.3</v>
      </c>
      <c r="C12" s="34">
        <v>29</v>
      </c>
      <c r="D12" s="34">
        <v>15.5</v>
      </c>
      <c r="E12" s="22">
        <v>16.399999999999999</v>
      </c>
      <c r="F12" s="22">
        <v>23.7</v>
      </c>
      <c r="G12" s="22">
        <v>23.7</v>
      </c>
      <c r="H12" s="22">
        <v>23.7</v>
      </c>
      <c r="I12" s="22">
        <v>23.7</v>
      </c>
    </row>
    <row r="13" spans="1:15" s="16" customFormat="1" ht="110.25" x14ac:dyDescent="0.25">
      <c r="A13" s="15" t="s">
        <v>30</v>
      </c>
      <c r="B13" s="34">
        <v>19.899999999999999</v>
      </c>
      <c r="C13" s="34">
        <v>37.799999999999997</v>
      </c>
      <c r="D13" s="34">
        <v>13.4</v>
      </c>
      <c r="E13" s="22">
        <v>10.1</v>
      </c>
      <c r="F13" s="22">
        <v>10.3</v>
      </c>
      <c r="G13" s="22">
        <v>10.3</v>
      </c>
      <c r="H13" s="22">
        <v>10.3</v>
      </c>
      <c r="I13" s="22">
        <v>10.3</v>
      </c>
    </row>
    <row r="14" spans="1:15" ht="63" x14ac:dyDescent="0.25">
      <c r="A14" s="3" t="s">
        <v>31</v>
      </c>
      <c r="B14" s="25">
        <v>60</v>
      </c>
      <c r="C14" s="25">
        <v>112.7</v>
      </c>
      <c r="D14" s="25">
        <v>120.3</v>
      </c>
      <c r="E14" s="19">
        <v>76.400000000000006</v>
      </c>
      <c r="F14" s="19">
        <v>76.400000000000006</v>
      </c>
      <c r="G14" s="19">
        <v>76.400000000000006</v>
      </c>
      <c r="H14" s="19">
        <v>76.400000000000006</v>
      </c>
      <c r="I14" s="19">
        <v>76.400000000000006</v>
      </c>
    </row>
    <row r="15" spans="1:15" s="2" customFormat="1" ht="94.5" x14ac:dyDescent="0.25">
      <c r="A15" s="3" t="s">
        <v>32</v>
      </c>
      <c r="B15" s="25">
        <v>0.2</v>
      </c>
      <c r="C15" s="25">
        <v>0.2</v>
      </c>
      <c r="D15" s="25">
        <v>0.1</v>
      </c>
      <c r="E15" s="19">
        <v>0.1</v>
      </c>
      <c r="F15" s="19">
        <v>0.1</v>
      </c>
      <c r="G15" s="19">
        <v>0.1</v>
      </c>
      <c r="H15" s="19">
        <v>0.1</v>
      </c>
      <c r="I15" s="19">
        <v>0.1</v>
      </c>
    </row>
    <row r="16" spans="1:15" s="2" customFormat="1" ht="110.25" x14ac:dyDescent="0.25">
      <c r="A16" s="3" t="s">
        <v>33</v>
      </c>
      <c r="B16" s="25">
        <v>18.8</v>
      </c>
      <c r="C16" s="25">
        <v>20.399999999999999</v>
      </c>
      <c r="D16" s="25">
        <v>18.2</v>
      </c>
      <c r="E16" s="19">
        <v>18.2</v>
      </c>
      <c r="F16" s="19">
        <v>18.2</v>
      </c>
      <c r="G16" s="19">
        <v>18.2</v>
      </c>
      <c r="H16" s="19">
        <v>18.2</v>
      </c>
      <c r="I16" s="19">
        <v>18.2</v>
      </c>
    </row>
    <row r="17" spans="1:9" s="2" customFormat="1" ht="78.75" x14ac:dyDescent="0.25">
      <c r="A17" s="3" t="s">
        <v>34</v>
      </c>
      <c r="B17" s="25">
        <v>9.1</v>
      </c>
      <c r="C17" s="25">
        <v>11.8</v>
      </c>
      <c r="D17" s="25">
        <v>7.4</v>
      </c>
      <c r="E17" s="19">
        <v>7.4</v>
      </c>
      <c r="F17" s="19">
        <v>7.4</v>
      </c>
      <c r="G17" s="19">
        <v>7.4</v>
      </c>
      <c r="H17" s="19">
        <v>7.4</v>
      </c>
      <c r="I17" s="19">
        <v>7.4</v>
      </c>
    </row>
    <row r="18" spans="1:9" s="2" customFormat="1" ht="78.75" x14ac:dyDescent="0.25">
      <c r="A18" s="3" t="s">
        <v>35</v>
      </c>
      <c r="B18" s="25">
        <v>10.3</v>
      </c>
      <c r="C18" s="25">
        <v>12.8</v>
      </c>
      <c r="D18" s="25">
        <v>10.4</v>
      </c>
      <c r="E18" s="19">
        <v>10.4</v>
      </c>
      <c r="F18" s="19">
        <v>10.4</v>
      </c>
      <c r="G18" s="19">
        <v>10.4</v>
      </c>
      <c r="H18" s="19">
        <v>10.4</v>
      </c>
      <c r="I18" s="19">
        <v>10.4</v>
      </c>
    </row>
    <row r="19" spans="1:9" s="2" customFormat="1" ht="63" x14ac:dyDescent="0.25">
      <c r="A19" s="3" t="s">
        <v>36</v>
      </c>
      <c r="B19" s="25">
        <v>107.8</v>
      </c>
      <c r="C19" s="25">
        <v>108.5</v>
      </c>
      <c r="D19" s="25">
        <v>69.900000000000006</v>
      </c>
      <c r="E19" s="19">
        <v>59.1</v>
      </c>
      <c r="F19" s="19">
        <v>59.4</v>
      </c>
      <c r="G19" s="19">
        <v>59.4</v>
      </c>
      <c r="H19" s="19">
        <v>59.4</v>
      </c>
      <c r="I19" s="19">
        <v>59.4</v>
      </c>
    </row>
    <row r="20" spans="1:9" s="2" customFormat="1" ht="126" x14ac:dyDescent="0.25">
      <c r="A20" s="3" t="s">
        <v>37</v>
      </c>
      <c r="B20" s="25">
        <v>7.1</v>
      </c>
      <c r="C20" s="25">
        <v>6.9</v>
      </c>
      <c r="D20" s="25">
        <v>6.6</v>
      </c>
      <c r="E20" s="19">
        <v>6.6</v>
      </c>
      <c r="F20" s="19">
        <v>6.6</v>
      </c>
      <c r="G20" s="19">
        <v>6.6</v>
      </c>
      <c r="H20" s="19">
        <v>6.6</v>
      </c>
      <c r="I20" s="19">
        <v>6.6</v>
      </c>
    </row>
    <row r="21" spans="1:9" s="2" customFormat="1" ht="78.75" x14ac:dyDescent="0.25">
      <c r="A21" s="3" t="s">
        <v>38</v>
      </c>
      <c r="B21" s="25">
        <v>25.5</v>
      </c>
      <c r="C21" s="25">
        <v>27.2</v>
      </c>
      <c r="D21" s="25">
        <v>20.2</v>
      </c>
      <c r="E21" s="19">
        <v>20.5</v>
      </c>
      <c r="F21" s="19">
        <v>20.5</v>
      </c>
      <c r="G21" s="19">
        <v>20.5</v>
      </c>
      <c r="H21" s="19">
        <v>20.5</v>
      </c>
      <c r="I21" s="19">
        <v>20.5</v>
      </c>
    </row>
    <row r="22" spans="1:9" s="2" customFormat="1" ht="78.75" x14ac:dyDescent="0.25">
      <c r="A22" s="3" t="s">
        <v>39</v>
      </c>
      <c r="B22" s="25">
        <v>55.9</v>
      </c>
      <c r="C22" s="25">
        <v>62</v>
      </c>
      <c r="D22" s="25">
        <v>60.4</v>
      </c>
      <c r="E22" s="19">
        <v>60.3</v>
      </c>
      <c r="F22" s="19">
        <v>60.2</v>
      </c>
      <c r="G22" s="19">
        <v>60.2</v>
      </c>
      <c r="H22" s="19">
        <v>60.2</v>
      </c>
      <c r="I22" s="19">
        <v>60.2</v>
      </c>
    </row>
    <row r="23" spans="1:9" ht="63" x14ac:dyDescent="0.25">
      <c r="A23" s="3" t="s">
        <v>50</v>
      </c>
      <c r="B23" s="35">
        <v>0</v>
      </c>
      <c r="C23" s="35">
        <v>2.2999999999999998</v>
      </c>
      <c r="D23" s="36">
        <v>0.3</v>
      </c>
      <c r="E23" s="27">
        <v>0.3</v>
      </c>
      <c r="F23" s="26">
        <v>0.3</v>
      </c>
      <c r="G23" s="26">
        <v>0.3</v>
      </c>
      <c r="H23" s="26">
        <v>0.3</v>
      </c>
      <c r="I23" s="26">
        <v>0.3</v>
      </c>
    </row>
  </sheetData>
  <mergeCells count="1">
    <mergeCell ref="A2:I2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180" r:id="rId1"/>
  <rowBreaks count="1" manualBreakCount="1">
    <brk id="18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основные показатели соц-эк (2)</vt:lpstr>
      <vt:lpstr>основные показ бюджета </vt:lpstr>
      <vt:lpstr>мун программы1</vt:lpstr>
      <vt:lpstr>Лист3</vt:lpstr>
      <vt:lpstr>'мун программы1'!Заголовки_для_печати</vt:lpstr>
      <vt:lpstr>'основные показ бюджета '!Заголовки_для_печати</vt:lpstr>
      <vt:lpstr>'мун программы1'!Область_печати</vt:lpstr>
      <vt:lpstr>'основные показ бюджета '!Область_печати</vt:lpstr>
      <vt:lpstr>'основные показатели соц-эк (2)'!Область_печати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2017-11-10T12:36:12Z</dcterms:modified>
</cp:coreProperties>
</file>