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905" windowWidth="14805" windowHeight="6210"/>
  </bookViews>
  <sheets>
    <sheet name="апрель" sheetId="8" r:id="rId1"/>
  </sheets>
  <definedNames>
    <definedName name="_xlnm.Print_Area" localSheetId="0">апрель!$A$1:$G$74</definedName>
  </definedNames>
  <calcPr calcId="145621"/>
</workbook>
</file>

<file path=xl/calcChain.xml><?xml version="1.0" encoding="utf-8"?>
<calcChain xmlns="http://schemas.openxmlformats.org/spreadsheetml/2006/main">
  <c r="D29" i="8" l="1"/>
  <c r="D52" i="8" l="1"/>
  <c r="E41" i="8"/>
  <c r="E52" i="8" s="1"/>
  <c r="E59" i="8"/>
  <c r="F59" i="8"/>
  <c r="D58" i="8"/>
  <c r="D59" i="8" s="1"/>
  <c r="D38" i="8"/>
  <c r="D37" i="8"/>
  <c r="D35" i="8"/>
  <c r="D34" i="8"/>
  <c r="D33" i="8"/>
  <c r="D26" i="8"/>
  <c r="D30" i="8"/>
  <c r="D28" i="8"/>
  <c r="D27" i="8"/>
  <c r="D23" i="8"/>
  <c r="D31" i="8" l="1"/>
  <c r="E18" i="8"/>
  <c r="F18" i="8"/>
  <c r="D18" i="8"/>
  <c r="D56" i="8" l="1"/>
  <c r="F56" i="8" l="1"/>
  <c r="E56" i="8"/>
  <c r="E54" i="8"/>
  <c r="F54" i="8"/>
  <c r="D54" i="8"/>
  <c r="F52" i="8"/>
  <c r="E39" i="8"/>
  <c r="F39" i="8"/>
  <c r="D39" i="8"/>
  <c r="D65" i="8"/>
  <c r="D66" i="8"/>
  <c r="D64" i="8"/>
  <c r="D60" i="8" l="1"/>
  <c r="E31" i="8"/>
  <c r="F31" i="8"/>
  <c r="F60" i="8" l="1"/>
  <c r="D70" i="8" s="1"/>
  <c r="D68" i="8" l="1"/>
  <c r="D74" i="8"/>
  <c r="C74" i="8"/>
  <c r="C73" i="8"/>
  <c r="C72" i="8"/>
  <c r="G70" i="8"/>
  <c r="G66" i="8"/>
  <c r="G65" i="8"/>
  <c r="D72" i="8" l="1"/>
  <c r="G64" i="8"/>
  <c r="G74" i="8"/>
  <c r="G68" i="8" l="1"/>
  <c r="G72" i="8" s="1"/>
  <c r="E60" i="8" l="1"/>
  <c r="D69" i="8" s="1"/>
  <c r="D73" i="8" l="1"/>
  <c r="G73" i="8" s="1"/>
  <c r="G69" i="8"/>
</calcChain>
</file>

<file path=xl/sharedStrings.xml><?xml version="1.0" encoding="utf-8"?>
<sst xmlns="http://schemas.openxmlformats.org/spreadsheetml/2006/main" count="119" uniqueCount="107">
  <si>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</si>
  <si>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</si>
  <si>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</si>
  <si>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</si>
  <si>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</si>
  <si>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</si>
  <si>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</si>
  <si>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</si>
  <si>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</si>
  <si>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</si>
  <si>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</si>
  <si>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</si>
  <si>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Финансовое управление</t>
  </si>
  <si>
    <t>РАСХОДЫ:</t>
  </si>
  <si>
    <t>2023 год</t>
  </si>
  <si>
    <t>2024 год</t>
  </si>
  <si>
    <t>Итого по 954:</t>
  </si>
  <si>
    <t xml:space="preserve">Наименование ГАДБ/ ГРБС 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</si>
  <si>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
от 19.12.2022 № 53/260 «О бюджете городского округа Кинешма на 2023 год и плановый период 2024 и 2025 годов»
 «О бюджете городского округа Кинешма на 2022 год и плановый период 2023 и 2024 годов»</t>
  </si>
  <si>
    <t>2025 год</t>
  </si>
  <si>
    <t>Управление образования</t>
  </si>
  <si>
    <t>Итого по 953:</t>
  </si>
  <si>
    <t>ДОХОДЫ:</t>
  </si>
  <si>
    <t>Итого по доходам:</t>
  </si>
  <si>
    <t>Администрация</t>
  </si>
  <si>
    <t>Итого по 961:</t>
  </si>
  <si>
    <t>Комитет по спорту</t>
  </si>
  <si>
    <t>Итого по 958:</t>
  </si>
  <si>
    <t>Итого по 951:</t>
  </si>
  <si>
    <t>КИЗО</t>
  </si>
  <si>
    <t>Итого по 965:</t>
  </si>
  <si>
    <t>Субсидия на мероприятия по созданию мест (площадок) накопления ТКО</t>
  </si>
  <si>
    <t>954 2 02 29999 04 0000 150</t>
  </si>
  <si>
    <t>954 2 02 20299 04 0000 150</t>
  </si>
  <si>
    <t>954 2 02 20302 04 0000 150</t>
  </si>
  <si>
    <t>Субсидии на обеспечение мероприятий по переселению граждан из аварийного жилья (средства ППК "Фонд развития территорий")</t>
  </si>
  <si>
    <t>Субсидии на обеспечение мероприятий по переселению граждан из аварийного жилья (средства областного бюджета)</t>
  </si>
  <si>
    <t>Субсидия в целях предоставления субсидий гражданам на оплату первоначального взноса при получении  ипотечного жилищного кредита</t>
  </si>
  <si>
    <t>954 2 02 35120 04 0000 150</t>
  </si>
  <si>
    <t>Уточнение  субвенции по дополнению списков кандидатов</t>
  </si>
  <si>
    <t>Уточнение объема средств субсидии на УМТБ образовательных организаций (наказы)</t>
  </si>
  <si>
    <t>954 2 02 25394 04 0000 150</t>
  </si>
  <si>
    <t>Субсидия на приведение в нормативное состояние автомобильных работ и искусственных сооружений на них</t>
  </si>
  <si>
    <t>953 1 13 02994 04 0000 130</t>
  </si>
  <si>
    <t>Возврат в бюджет дебиторской задолженности прошлых лет</t>
  </si>
  <si>
    <t>УФНС России по Ивановской области</t>
  </si>
  <si>
    <t>182 1 06 06032 04 0000 110</t>
  </si>
  <si>
    <t>Уточнение поступлений по земельному налогу, в связи с измением кадастровой стоимости земельных участков</t>
  </si>
  <si>
    <t>961 1 14 01040 04 0000 410</t>
  </si>
  <si>
    <t>Продажа квартиры</t>
  </si>
  <si>
    <t>961 1 16 10032 04 0000 140</t>
  </si>
  <si>
    <t>Удержания по исполнительному листу</t>
  </si>
  <si>
    <t>961 2 07 04050 04 0000 150</t>
  </si>
  <si>
    <t>Пожертвование</t>
  </si>
  <si>
    <t>Субсидия на укрепление МТБ образовательных организаций</t>
  </si>
  <si>
    <t>Перераспределение бюджетных  ассигнований в целях исполнения судебных актов и оплаты исполнительного документа</t>
  </si>
  <si>
    <t xml:space="preserve">Перераспределение бюджетных ассигнований для финансового обеспечения расходов, предусмотренных к распределению на реализацию муниципальных программ </t>
  </si>
  <si>
    <t>Восстановление средств, ранее замещённых для реализации гос.программ, в связи с поступлением субсидий из областного бюджета</t>
  </si>
  <si>
    <t>Бюджетные ассигнования на осуществление строительного контроля за выполнением работ по благоустройству дворовых и общественных территорий в рамках реализации местных инициатив</t>
  </si>
  <si>
    <t>Закрытие бюджетных ассигнований в связи с уточнением поступлений по земельному налогу, в связи с изменением кадастровой стоимости земельных участков</t>
  </si>
  <si>
    <t>Бюджетные ассигнования на оплату услуг по проверке качества используемых материалов и выполненных работ по объектам, финансируемым за счет средств областного бюджета</t>
  </si>
  <si>
    <t>Бюджетные ассигнования на оплату авторского надзора при разработке проекта на рекультивацию свалки</t>
  </si>
  <si>
    <t>Бюджетные ассигнования  по прочим работам на реализацию проектов создания комфортной городской среды для (разработка проекта для подачи на конкурс)</t>
  </si>
  <si>
    <t>Бюджетные ассигнования на создание геодезической разбивочной основы и межевания земельного участка на объекте "Сбросной коллектор строящихся очистных сооружений канализации в г. Кинешма"</t>
  </si>
  <si>
    <t>Бюджетные ассигнования по изготовлению тех.заключений о состоянии строительных конструкций МКД по адресам: ул.Ленина, 47, ул. Социалистическая, 16 (в рамках исполнения представления прокуратуры)</t>
  </si>
  <si>
    <t>Перераспределение средств со взносам на кап.ремонт для заключения соглашения о признании и погашении задолженности по оплате на коммунальные услуги по жилищному фонду</t>
  </si>
  <si>
    <t xml:space="preserve">Бюджетные ассигнования в целях исполнения судебных актов и оплаты исполнительного документа </t>
  </si>
  <si>
    <t>Уточнение  субвенции по дополнению е списков кандидатов (уведомление не подписано)</t>
  </si>
  <si>
    <t>Субсидии на обеспечение мероприятий по переселению граждан из аварийного жилья</t>
  </si>
  <si>
    <t>Субсидия в целях предоставления субсидий гражданам на оплату первоначального взноса при получении  ипотечного жилищного кредита с учетом софинансирования</t>
  </si>
  <si>
    <t>Перераспределение бюджетных ассигнований, в связи с уточнением КБК  в рамках реализации функционирования модели персонифицированного финансирования дополнительного образования детей и социального заказа</t>
  </si>
  <si>
    <t>Бюджетные ассигнования на обеспечение деятельности централизованных бухгалтерий по осуществлению бухгалтерского обслуживания</t>
  </si>
  <si>
    <t>ЦОД ОМСУ</t>
  </si>
  <si>
    <t>Бюджетные ассигнование на обеспеченние деятельности учреждения</t>
  </si>
  <si>
    <t xml:space="preserve">Бюджетные ассигнования в целях исполнения мирового соглашения, утвержденного Арбитражным судом </t>
  </si>
  <si>
    <t xml:space="preserve">Бюджетные ассигнования для исполнения соглашений о признании и погашении задолженности за ком.услуги и кап.взносы </t>
  </si>
  <si>
    <t>0113.5410800650.200</t>
  </si>
  <si>
    <t>0113.5020110230.200
0113.7490060050.800</t>
  </si>
  <si>
    <t>0701.4110100020.600</t>
  </si>
  <si>
    <t>0709.4160100090.100</t>
  </si>
  <si>
    <t>Уточнение объема средств субсидии на УМТБ образовательных организаций (наказы) и перераспределение средств местного бюджета</t>
  </si>
  <si>
    <t>0702.79900S1950.600</t>
  </si>
  <si>
    <t>0702.4170210030.600</t>
  </si>
  <si>
    <t>0105.7590051200.200</t>
  </si>
  <si>
    <t>0113.7490060050.800</t>
  </si>
  <si>
    <t>0501.4510110340.200</t>
  </si>
  <si>
    <t>0501.4510110550.200</t>
  </si>
  <si>
    <t>0501.4510120100.200
0113.8090010950.200</t>
  </si>
  <si>
    <t>0501.455F367483
455F367484
455F36748S.400</t>
  </si>
  <si>
    <t>1003.45201S3100.300</t>
  </si>
  <si>
    <t>0409.4620111740.600</t>
  </si>
  <si>
    <t>0502.451G2S9900.600</t>
  </si>
  <si>
    <t>0503.5110200020.600</t>
  </si>
  <si>
    <t>0503.5610311920.600</t>
  </si>
  <si>
    <t>0113.5410300420.200</t>
  </si>
  <si>
    <t>0503.5610411900.200</t>
  </si>
  <si>
    <t>0602.550511830.200</t>
  </si>
  <si>
    <t>0603.5500111990.200</t>
  </si>
  <si>
    <t>0501.7490060050.800</t>
  </si>
  <si>
    <t>0113.8090060150.600</t>
  </si>
  <si>
    <t>0702.41702S1950.600</t>
  </si>
  <si>
    <t>0703.4140100060.600</t>
  </si>
  <si>
    <t>0703.4140100700.600</t>
  </si>
  <si>
    <t>0703.4140100700.800</t>
  </si>
  <si>
    <t>0703.4140111950.600</t>
  </si>
  <si>
    <t>0703.4140120230.600</t>
  </si>
  <si>
    <t>0703.4140120230.800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</si>
</sst>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0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2">
      <alignment horizontal="left" vertical="top" wrapText="1"/>
    </xf>
    <xf numFmtId="1" fontId="1" fillId="0" borderId="2">
      <alignment horizontal="center" vertical="top" shrinkToFit="1"/>
    </xf>
    <xf numFmtId="0" fontId="2" fillId="0" borderId="2">
      <alignment vertical="top" wrapText="1"/>
    </xf>
    <xf numFmtId="1" fontId="7" fillId="0" borderId="3">
      <alignment horizontal="center" vertical="top" shrinkToFit="1"/>
    </xf>
    <xf numFmtId="4" fontId="8" fillId="2" borderId="2">
      <alignment horizontal="right" shrinkToFit="1"/>
    </xf>
  </cellStyleXfs>
  <cellXfs count="50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/>
    <xf numFmtId="164" fontId="3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/>
    <xf numFmtId="0" fontId="3" fillId="0" borderId="1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vertical="center" wrapText="1" shrinkToFit="1"/>
    </xf>
    <xf numFmtId="1" fontId="9" fillId="0" borderId="1" xfId="4" applyNumberFormat="1" applyFont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5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</cellXfs>
  <cellStyles count="6">
    <cellStyle name="xl23" xfId="2"/>
    <cellStyle name="xl29" xfId="4"/>
    <cellStyle name="xl32" xfId="3"/>
    <cellStyle name="xl36" xfId="5"/>
    <cellStyle name="xl4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tabSelected="1" view="pageBreakPreview" zoomScale="120" zoomScaleNormal="100" zoomScaleSheetLayoutView="120" workbookViewId="0">
      <selection activeCell="A4" sqref="A4:G4"/>
    </sheetView>
  </sheetViews>
  <sheetFormatPr defaultRowHeight="15.75" x14ac:dyDescent="0.25"/>
  <cols>
    <col min="1" max="1" width="6.42578125" style="13" customWidth="1"/>
    <col min="2" max="2" width="18.85546875" style="15" customWidth="1"/>
    <col min="3" max="3" width="17.28515625" style="16" customWidth="1"/>
    <col min="4" max="4" width="17.7109375" style="13" customWidth="1"/>
    <col min="5" max="5" width="16" style="13" customWidth="1"/>
    <col min="6" max="6" width="13.7109375" style="13" customWidth="1"/>
    <col min="7" max="7" width="38.85546875" style="13" customWidth="1"/>
    <col min="8" max="8" width="9.140625" style="13"/>
    <col min="9" max="9" width="12" style="13" bestFit="1" customWidth="1"/>
    <col min="10" max="10" width="11.28515625" style="13" bestFit="1" customWidth="1"/>
    <col min="11" max="16384" width="9.140625" style="13"/>
  </cols>
  <sheetData>
    <row r="1" spans="1:7" ht="107.25" customHeight="1" x14ac:dyDescent="0.25">
      <c r="A1" s="40" t="s">
        <v>18</v>
      </c>
      <c r="B1" s="40"/>
      <c r="C1" s="40"/>
      <c r="D1" s="40"/>
      <c r="E1" s="40"/>
      <c r="F1" s="40"/>
      <c r="G1" s="40"/>
    </row>
    <row r="2" spans="1:7" ht="21.75" customHeight="1" x14ac:dyDescent="0.25">
      <c r="A2" s="41" t="s">
        <v>8</v>
      </c>
      <c r="B2" s="41"/>
      <c r="C2" s="41"/>
      <c r="D2" s="41"/>
      <c r="E2" s="41"/>
      <c r="F2" s="41"/>
      <c r="G2" s="41"/>
    </row>
    <row r="3" spans="1:7" s="14" customFormat="1" ht="31.5" x14ac:dyDescent="0.25">
      <c r="A3" s="26" t="s">
        <v>5</v>
      </c>
      <c r="B3" s="2" t="s">
        <v>17</v>
      </c>
      <c r="C3" s="17" t="s">
        <v>7</v>
      </c>
      <c r="D3" s="1" t="s">
        <v>14</v>
      </c>
      <c r="E3" s="1" t="s">
        <v>15</v>
      </c>
      <c r="F3" s="26" t="s">
        <v>19</v>
      </c>
      <c r="G3" s="26" t="s">
        <v>6</v>
      </c>
    </row>
    <row r="4" spans="1:7" s="14" customFormat="1" ht="25.5" customHeight="1" x14ac:dyDescent="0.25">
      <c r="A4" s="39" t="s">
        <v>22</v>
      </c>
      <c r="B4" s="39"/>
      <c r="C4" s="39"/>
      <c r="D4" s="39"/>
      <c r="E4" s="39"/>
      <c r="F4" s="39"/>
      <c r="G4" s="39"/>
    </row>
    <row r="5" spans="1:7" s="14" customFormat="1" ht="63" x14ac:dyDescent="0.25">
      <c r="A5" s="26">
        <v>1</v>
      </c>
      <c r="B5" s="37" t="s">
        <v>45</v>
      </c>
      <c r="C5" s="33" t="s">
        <v>46</v>
      </c>
      <c r="D5" s="2">
        <v>-2436090</v>
      </c>
      <c r="E5" s="2">
        <v>0</v>
      </c>
      <c r="F5" s="2">
        <v>0</v>
      </c>
      <c r="G5" s="31" t="s">
        <v>47</v>
      </c>
    </row>
    <row r="6" spans="1:7" s="14" customFormat="1" ht="31.5" x14ac:dyDescent="0.25">
      <c r="A6" s="26">
        <v>2</v>
      </c>
      <c r="B6" s="37" t="s">
        <v>20</v>
      </c>
      <c r="C6" s="33" t="s">
        <v>43</v>
      </c>
      <c r="D6" s="30">
        <v>39.5</v>
      </c>
      <c r="E6" s="30">
        <v>0</v>
      </c>
      <c r="F6" s="30">
        <v>0</v>
      </c>
      <c r="G6" s="31" t="s">
        <v>44</v>
      </c>
    </row>
    <row r="7" spans="1:7" s="14" customFormat="1" ht="68.25" customHeight="1" x14ac:dyDescent="0.25">
      <c r="A7" s="42">
        <v>3</v>
      </c>
      <c r="B7" s="43" t="s">
        <v>12</v>
      </c>
      <c r="C7" s="34" t="s">
        <v>33</v>
      </c>
      <c r="D7" s="7">
        <v>16506112.23</v>
      </c>
      <c r="E7" s="25">
        <v>0</v>
      </c>
      <c r="F7" s="7">
        <v>0</v>
      </c>
      <c r="G7" s="28" t="s">
        <v>35</v>
      </c>
    </row>
    <row r="8" spans="1:7" s="14" customFormat="1" ht="63" x14ac:dyDescent="0.25">
      <c r="A8" s="42"/>
      <c r="B8" s="43"/>
      <c r="C8" s="34" t="s">
        <v>34</v>
      </c>
      <c r="D8" s="7">
        <v>166728.4</v>
      </c>
      <c r="E8" s="25">
        <v>0</v>
      </c>
      <c r="F8" s="7">
        <v>0</v>
      </c>
      <c r="G8" s="28" t="s">
        <v>36</v>
      </c>
    </row>
    <row r="9" spans="1:7" s="14" customFormat="1" ht="63" x14ac:dyDescent="0.25">
      <c r="A9" s="42"/>
      <c r="B9" s="43"/>
      <c r="C9" s="34" t="s">
        <v>41</v>
      </c>
      <c r="D9" s="7">
        <v>5374952.9299999997</v>
      </c>
      <c r="E9" s="25">
        <v>0</v>
      </c>
      <c r="F9" s="7">
        <v>0</v>
      </c>
      <c r="G9" s="28" t="s">
        <v>42</v>
      </c>
    </row>
    <row r="10" spans="1:7" s="14" customFormat="1" ht="47.25" x14ac:dyDescent="0.25">
      <c r="A10" s="42"/>
      <c r="B10" s="43"/>
      <c r="C10" s="34" t="s">
        <v>32</v>
      </c>
      <c r="D10" s="7">
        <v>3039786.63</v>
      </c>
      <c r="E10" s="25">
        <v>0</v>
      </c>
      <c r="F10" s="7">
        <v>0</v>
      </c>
      <c r="G10" s="29" t="s">
        <v>31</v>
      </c>
    </row>
    <row r="11" spans="1:7" s="14" customFormat="1" ht="78.75" x14ac:dyDescent="0.25">
      <c r="A11" s="42"/>
      <c r="B11" s="43"/>
      <c r="C11" s="34" t="s">
        <v>32</v>
      </c>
      <c r="D11" s="7">
        <v>2518871.04</v>
      </c>
      <c r="E11" s="25">
        <v>0</v>
      </c>
      <c r="F11" s="7">
        <v>0</v>
      </c>
      <c r="G11" s="28" t="s">
        <v>37</v>
      </c>
    </row>
    <row r="12" spans="1:7" s="14" customFormat="1" ht="47.25" x14ac:dyDescent="0.25">
      <c r="A12" s="42"/>
      <c r="B12" s="43"/>
      <c r="C12" s="34" t="s">
        <v>32</v>
      </c>
      <c r="D12" s="7">
        <v>-100000</v>
      </c>
      <c r="E12" s="25">
        <v>0</v>
      </c>
      <c r="F12" s="7">
        <v>0</v>
      </c>
      <c r="G12" s="28" t="s">
        <v>40</v>
      </c>
    </row>
    <row r="13" spans="1:7" s="14" customFormat="1" ht="31.5" x14ac:dyDescent="0.25">
      <c r="A13" s="42"/>
      <c r="B13" s="43"/>
      <c r="C13" s="34" t="s">
        <v>32</v>
      </c>
      <c r="D13" s="7">
        <v>12393000</v>
      </c>
      <c r="E13" s="25">
        <v>0</v>
      </c>
      <c r="F13" s="7">
        <v>0</v>
      </c>
      <c r="G13" s="28" t="s">
        <v>54</v>
      </c>
    </row>
    <row r="14" spans="1:7" s="14" customFormat="1" ht="45.75" customHeight="1" x14ac:dyDescent="0.25">
      <c r="A14" s="42"/>
      <c r="B14" s="43"/>
      <c r="C14" s="34" t="s">
        <v>38</v>
      </c>
      <c r="D14" s="7">
        <v>-6170.81</v>
      </c>
      <c r="E14" s="25">
        <v>0</v>
      </c>
      <c r="F14" s="7">
        <v>0</v>
      </c>
      <c r="G14" s="28" t="s">
        <v>39</v>
      </c>
    </row>
    <row r="15" spans="1:7" s="14" customFormat="1" ht="31.5" x14ac:dyDescent="0.25">
      <c r="A15" s="42">
        <v>4</v>
      </c>
      <c r="B15" s="43" t="s">
        <v>24</v>
      </c>
      <c r="C15" s="34" t="s">
        <v>48</v>
      </c>
      <c r="D15" s="7">
        <v>328636</v>
      </c>
      <c r="E15" s="25">
        <v>0</v>
      </c>
      <c r="F15" s="7">
        <v>0</v>
      </c>
      <c r="G15" s="28" t="s">
        <v>49</v>
      </c>
    </row>
    <row r="16" spans="1:7" s="14" customFormat="1" ht="31.5" x14ac:dyDescent="0.25">
      <c r="A16" s="42"/>
      <c r="B16" s="43"/>
      <c r="C16" s="34" t="s">
        <v>50</v>
      </c>
      <c r="D16" s="7">
        <v>52000</v>
      </c>
      <c r="E16" s="25">
        <v>0</v>
      </c>
      <c r="F16" s="7">
        <v>0</v>
      </c>
      <c r="G16" s="28" t="s">
        <v>51</v>
      </c>
    </row>
    <row r="17" spans="1:7" s="14" customFormat="1" ht="31.5" x14ac:dyDescent="0.25">
      <c r="A17" s="42"/>
      <c r="B17" s="43"/>
      <c r="C17" s="34" t="s">
        <v>52</v>
      </c>
      <c r="D17" s="7">
        <v>510000</v>
      </c>
      <c r="E17" s="25">
        <v>0</v>
      </c>
      <c r="F17" s="7">
        <v>0</v>
      </c>
      <c r="G17" s="28" t="s">
        <v>53</v>
      </c>
    </row>
    <row r="18" spans="1:7" s="24" customFormat="1" ht="27" customHeight="1" x14ac:dyDescent="0.25">
      <c r="A18" s="39" t="s">
        <v>23</v>
      </c>
      <c r="B18" s="39"/>
      <c r="C18" s="39"/>
      <c r="D18" s="3">
        <f>SUM(D5:D17)</f>
        <v>38347865.920000002</v>
      </c>
      <c r="E18" s="3">
        <f t="shared" ref="E18:F18" si="0">SUM(E5:E17)</f>
        <v>0</v>
      </c>
      <c r="F18" s="3">
        <f t="shared" si="0"/>
        <v>0</v>
      </c>
      <c r="G18" s="37"/>
    </row>
    <row r="19" spans="1:7" s="8" customFormat="1" ht="20.25" customHeight="1" x14ac:dyDescent="0.25">
      <c r="A19" s="38" t="s">
        <v>13</v>
      </c>
      <c r="B19" s="38"/>
      <c r="C19" s="38"/>
      <c r="D19" s="38"/>
      <c r="E19" s="38"/>
      <c r="F19" s="38"/>
      <c r="G19" s="38"/>
    </row>
    <row r="20" spans="1:7" s="8" customFormat="1" ht="99.75" customHeight="1" x14ac:dyDescent="0.25">
      <c r="A20" s="38">
        <v>1</v>
      </c>
      <c r="B20" s="39" t="s">
        <v>12</v>
      </c>
      <c r="C20" s="2" t="s">
        <v>93</v>
      </c>
      <c r="D20" s="7">
        <v>354766.55</v>
      </c>
      <c r="E20" s="6"/>
      <c r="F20" s="2"/>
      <c r="G20" s="44" t="s">
        <v>58</v>
      </c>
    </row>
    <row r="21" spans="1:7" s="8" customFormat="1" ht="87.75" customHeight="1" x14ac:dyDescent="0.25">
      <c r="A21" s="38"/>
      <c r="B21" s="39"/>
      <c r="C21" s="2" t="s">
        <v>92</v>
      </c>
      <c r="D21" s="7">
        <v>-2039940</v>
      </c>
      <c r="E21" s="6"/>
      <c r="F21" s="2"/>
      <c r="G21" s="27" t="s">
        <v>59</v>
      </c>
    </row>
    <row r="22" spans="1:7" s="8" customFormat="1" ht="101.25" customHeight="1" x14ac:dyDescent="0.25">
      <c r="A22" s="38"/>
      <c r="B22" s="39"/>
      <c r="C22" s="2" t="s">
        <v>90</v>
      </c>
      <c r="D22" s="7">
        <v>636395.76</v>
      </c>
      <c r="E22" s="6"/>
      <c r="F22" s="2"/>
      <c r="G22" s="27" t="s">
        <v>60</v>
      </c>
    </row>
    <row r="23" spans="1:7" s="8" customFormat="1" ht="50.25" customHeight="1" x14ac:dyDescent="0.25">
      <c r="A23" s="38"/>
      <c r="B23" s="39"/>
      <c r="C23" s="2" t="s">
        <v>91</v>
      </c>
      <c r="D23" s="7">
        <f>3039786.63+159988.77</f>
        <v>3199775.4</v>
      </c>
      <c r="E23" s="6"/>
      <c r="F23" s="2"/>
      <c r="G23" s="44" t="s">
        <v>31</v>
      </c>
    </row>
    <row r="24" spans="1:7" s="8" customFormat="1" ht="29.25" customHeight="1" x14ac:dyDescent="0.25">
      <c r="A24" s="38"/>
      <c r="B24" s="39"/>
      <c r="C24" s="2" t="s">
        <v>97</v>
      </c>
      <c r="D24" s="7">
        <v>307237.49</v>
      </c>
      <c r="E24" s="21">
        <v>202762.51</v>
      </c>
      <c r="F24" s="2"/>
      <c r="G24" s="45" t="s">
        <v>61</v>
      </c>
    </row>
    <row r="25" spans="1:7" s="8" customFormat="1" ht="32.25" customHeight="1" x14ac:dyDescent="0.25">
      <c r="A25" s="38"/>
      <c r="B25" s="39"/>
      <c r="C25" s="2" t="s">
        <v>94</v>
      </c>
      <c r="D25" s="7"/>
      <c r="E25" s="21">
        <v>-202762.51</v>
      </c>
      <c r="F25" s="2"/>
      <c r="G25" s="45"/>
    </row>
    <row r="26" spans="1:7" s="8" customFormat="1" ht="89.25" customHeight="1" x14ac:dyDescent="0.25">
      <c r="A26" s="38"/>
      <c r="B26" s="39"/>
      <c r="C26" s="2" t="s">
        <v>95</v>
      </c>
      <c r="D26" s="7">
        <f>720000-599000</f>
        <v>121000</v>
      </c>
      <c r="E26" s="6"/>
      <c r="F26" s="2"/>
      <c r="G26" s="27" t="s">
        <v>62</v>
      </c>
    </row>
    <row r="27" spans="1:7" s="8" customFormat="1" ht="98.25" customHeight="1" x14ac:dyDescent="0.25">
      <c r="A27" s="38"/>
      <c r="B27" s="39"/>
      <c r="C27" s="2" t="s">
        <v>96</v>
      </c>
      <c r="D27" s="7">
        <f>3000+400000</f>
        <v>403000</v>
      </c>
      <c r="E27" s="6"/>
      <c r="F27" s="2"/>
      <c r="G27" s="27" t="s">
        <v>63</v>
      </c>
    </row>
    <row r="28" spans="1:7" s="8" customFormat="1" ht="72" customHeight="1" x14ac:dyDescent="0.25">
      <c r="A28" s="38"/>
      <c r="B28" s="39"/>
      <c r="C28" s="2" t="s">
        <v>98</v>
      </c>
      <c r="D28" s="7">
        <f>-31544-25248.88-90000</f>
        <v>-146792.88</v>
      </c>
      <c r="E28" s="6"/>
      <c r="F28" s="2"/>
      <c r="G28" s="27" t="s">
        <v>55</v>
      </c>
    </row>
    <row r="29" spans="1:7" s="8" customFormat="1" ht="85.5" customHeight="1" x14ac:dyDescent="0.25">
      <c r="A29" s="38"/>
      <c r="B29" s="39"/>
      <c r="C29" s="46" t="s">
        <v>99</v>
      </c>
      <c r="D29" s="7">
        <f>-132572.16-636395.76-354766.55-159988.77-168412.54-720000-403000+720000-121000</f>
        <v>-1976135.7800000003</v>
      </c>
      <c r="E29" s="32"/>
      <c r="F29" s="2"/>
      <c r="G29" s="12" t="s">
        <v>56</v>
      </c>
    </row>
    <row r="30" spans="1:7" s="8" customFormat="1" ht="78.75" customHeight="1" x14ac:dyDescent="0.25">
      <c r="A30" s="38"/>
      <c r="B30" s="39"/>
      <c r="C30" s="46"/>
      <c r="D30" s="7">
        <f>5374952.93+4200000</f>
        <v>9574952.9299999997</v>
      </c>
      <c r="E30" s="32"/>
      <c r="F30" s="2"/>
      <c r="G30" s="12" t="s">
        <v>57</v>
      </c>
    </row>
    <row r="31" spans="1:7" s="11" customFormat="1" x14ac:dyDescent="0.25">
      <c r="A31" s="38" t="s">
        <v>16</v>
      </c>
      <c r="B31" s="38"/>
      <c r="C31" s="38"/>
      <c r="D31" s="6">
        <f>SUM(D20:D30)</f>
        <v>10434259.469999999</v>
      </c>
      <c r="E31" s="6">
        <f>SUM(E20:E30)</f>
        <v>0</v>
      </c>
      <c r="F31" s="6">
        <f>SUM(F20:F30)</f>
        <v>0</v>
      </c>
      <c r="G31" s="12"/>
    </row>
    <row r="32" spans="1:7" s="11" customFormat="1" ht="110.25" x14ac:dyDescent="0.25">
      <c r="A32" s="38">
        <v>2</v>
      </c>
      <c r="B32" s="38" t="s">
        <v>24</v>
      </c>
      <c r="C32" s="2" t="s">
        <v>85</v>
      </c>
      <c r="D32" s="7">
        <v>80700</v>
      </c>
      <c r="E32" s="6"/>
      <c r="F32" s="6"/>
      <c r="G32" s="27" t="s">
        <v>64</v>
      </c>
    </row>
    <row r="33" spans="1:7" s="11" customFormat="1" ht="72" customHeight="1" x14ac:dyDescent="0.25">
      <c r="A33" s="38"/>
      <c r="B33" s="38"/>
      <c r="C33" s="2" t="s">
        <v>87</v>
      </c>
      <c r="D33" s="7">
        <f>44900.11+62764.73+51703.46</f>
        <v>159368.29999999999</v>
      </c>
      <c r="E33" s="6"/>
      <c r="F33" s="6"/>
      <c r="G33" s="45" t="s">
        <v>65</v>
      </c>
    </row>
    <row r="34" spans="1:7" s="11" customFormat="1" ht="41.25" customHeight="1" x14ac:dyDescent="0.25">
      <c r="A34" s="38"/>
      <c r="B34" s="38"/>
      <c r="C34" s="2" t="s">
        <v>86</v>
      </c>
      <c r="D34" s="7">
        <f>-44900.11-62764.73-51703.46</f>
        <v>-159368.29999999999</v>
      </c>
      <c r="E34" s="6"/>
      <c r="F34" s="6"/>
      <c r="G34" s="45"/>
    </row>
    <row r="35" spans="1:7" s="11" customFormat="1" ht="57" customHeight="1" x14ac:dyDescent="0.25">
      <c r="A35" s="38"/>
      <c r="B35" s="38"/>
      <c r="C35" s="2" t="s">
        <v>84</v>
      </c>
      <c r="D35" s="7">
        <f>31544+90000</f>
        <v>121544</v>
      </c>
      <c r="E35" s="6"/>
      <c r="F35" s="6"/>
      <c r="G35" s="27" t="s">
        <v>66</v>
      </c>
    </row>
    <row r="36" spans="1:7" s="11" customFormat="1" ht="57" customHeight="1" x14ac:dyDescent="0.25">
      <c r="A36" s="38"/>
      <c r="B36" s="38"/>
      <c r="C36" s="2" t="s">
        <v>83</v>
      </c>
      <c r="D36" s="7">
        <v>-6170.81</v>
      </c>
      <c r="E36" s="6"/>
      <c r="F36" s="6"/>
      <c r="G36" s="31" t="s">
        <v>67</v>
      </c>
    </row>
    <row r="37" spans="1:7" s="11" customFormat="1" ht="54.75" customHeight="1" x14ac:dyDescent="0.25">
      <c r="A37" s="38"/>
      <c r="B37" s="38"/>
      <c r="C37" s="2" t="s">
        <v>88</v>
      </c>
      <c r="D37" s="7">
        <f>16506112.23+166728.4+168412.54-4200000</f>
        <v>12641253.170000002</v>
      </c>
      <c r="E37" s="6"/>
      <c r="F37" s="6"/>
      <c r="G37" s="27" t="s">
        <v>68</v>
      </c>
    </row>
    <row r="38" spans="1:7" s="11" customFormat="1" ht="60" customHeight="1" x14ac:dyDescent="0.25">
      <c r="A38" s="38"/>
      <c r="B38" s="38"/>
      <c r="C38" s="2" t="s">
        <v>89</v>
      </c>
      <c r="D38" s="7">
        <f>2518871.04+132572.16</f>
        <v>2651443.2000000002</v>
      </c>
      <c r="E38" s="6"/>
      <c r="F38" s="6"/>
      <c r="G38" s="27" t="s">
        <v>69</v>
      </c>
    </row>
    <row r="39" spans="1:7" s="11" customFormat="1" x14ac:dyDescent="0.25">
      <c r="A39" s="38" t="s">
        <v>25</v>
      </c>
      <c r="B39" s="38"/>
      <c r="C39" s="38"/>
      <c r="D39" s="6">
        <f>SUM(D32:D38)</f>
        <v>15488769.560000002</v>
      </c>
      <c r="E39" s="6">
        <f>SUM(E32:E38)</f>
        <v>0</v>
      </c>
      <c r="F39" s="6">
        <f>SUM(F32:F38)</f>
        <v>0</v>
      </c>
      <c r="G39" s="12"/>
    </row>
    <row r="40" spans="1:7" s="11" customFormat="1" ht="38.25" customHeight="1" x14ac:dyDescent="0.25">
      <c r="A40" s="38">
        <v>3</v>
      </c>
      <c r="B40" s="39" t="s">
        <v>20</v>
      </c>
      <c r="C40" s="35" t="s">
        <v>101</v>
      </c>
      <c r="D40" s="7">
        <v>0</v>
      </c>
      <c r="E40" s="22">
        <v>-1210490.8400000001</v>
      </c>
      <c r="F40" s="23"/>
      <c r="G40" s="45" t="s">
        <v>70</v>
      </c>
    </row>
    <row r="41" spans="1:7" s="11" customFormat="1" ht="38.25" customHeight="1" x14ac:dyDescent="0.25">
      <c r="A41" s="38"/>
      <c r="B41" s="39"/>
      <c r="C41" s="35" t="s">
        <v>102</v>
      </c>
      <c r="D41" s="7">
        <v>224000</v>
      </c>
      <c r="E41" s="22">
        <f>14881165.92+255199.64</f>
        <v>15136365.560000001</v>
      </c>
      <c r="F41" s="23"/>
      <c r="G41" s="45"/>
    </row>
    <row r="42" spans="1:7" s="11" customFormat="1" ht="35.25" customHeight="1" x14ac:dyDescent="0.25">
      <c r="A42" s="38"/>
      <c r="B42" s="39"/>
      <c r="C42" s="35" t="s">
        <v>103</v>
      </c>
      <c r="D42" s="7">
        <v>70189.279999999999</v>
      </c>
      <c r="E42" s="22">
        <v>89521.919999999998</v>
      </c>
      <c r="F42" s="23"/>
      <c r="G42" s="45"/>
    </row>
    <row r="43" spans="1:7" s="11" customFormat="1" ht="33" customHeight="1" x14ac:dyDescent="0.25">
      <c r="A43" s="38"/>
      <c r="B43" s="39"/>
      <c r="C43" s="35" t="s">
        <v>104</v>
      </c>
      <c r="D43" s="7"/>
      <c r="E43" s="22">
        <v>-3660780.91</v>
      </c>
      <c r="F43" s="23"/>
      <c r="G43" s="45"/>
    </row>
    <row r="44" spans="1:7" s="11" customFormat="1" ht="41.25" customHeight="1" x14ac:dyDescent="0.25">
      <c r="A44" s="38"/>
      <c r="B44" s="39"/>
      <c r="C44" s="35" t="s">
        <v>105</v>
      </c>
      <c r="D44" s="7">
        <v>-224000</v>
      </c>
      <c r="E44" s="22">
        <v>0</v>
      </c>
      <c r="F44" s="23"/>
      <c r="G44" s="45"/>
    </row>
    <row r="45" spans="1:7" s="11" customFormat="1" ht="34.5" customHeight="1" x14ac:dyDescent="0.25">
      <c r="A45" s="38"/>
      <c r="B45" s="39"/>
      <c r="C45" s="35" t="s">
        <v>106</v>
      </c>
      <c r="D45" s="7">
        <v>-70189.279999999999</v>
      </c>
      <c r="E45" s="22">
        <v>0</v>
      </c>
      <c r="F45" s="23"/>
      <c r="G45" s="45"/>
    </row>
    <row r="46" spans="1:7" s="11" customFormat="1" ht="39.75" customHeight="1" x14ac:dyDescent="0.25">
      <c r="A46" s="38"/>
      <c r="B46" s="39"/>
      <c r="C46" s="35" t="s">
        <v>79</v>
      </c>
      <c r="D46" s="7"/>
      <c r="E46" s="22">
        <v>-12706246.130000001</v>
      </c>
      <c r="F46" s="23"/>
      <c r="G46" s="27"/>
    </row>
    <row r="47" spans="1:7" s="11" customFormat="1" ht="39.75" customHeight="1" x14ac:dyDescent="0.25">
      <c r="A47" s="38"/>
      <c r="B47" s="39"/>
      <c r="C47" s="35" t="s">
        <v>81</v>
      </c>
      <c r="D47" s="7">
        <v>-105263.16</v>
      </c>
      <c r="E47" s="22"/>
      <c r="F47" s="23"/>
      <c r="G47" s="47" t="s">
        <v>80</v>
      </c>
    </row>
    <row r="48" spans="1:7" s="11" customFormat="1" ht="41.25" customHeight="1" x14ac:dyDescent="0.25">
      <c r="A48" s="38"/>
      <c r="B48" s="39"/>
      <c r="C48" s="2" t="s">
        <v>82</v>
      </c>
      <c r="D48" s="7">
        <v>5263.16</v>
      </c>
      <c r="E48" s="22"/>
      <c r="F48" s="23"/>
      <c r="G48" s="47"/>
    </row>
    <row r="49" spans="1:7" s="11" customFormat="1" ht="49.5" customHeight="1" x14ac:dyDescent="0.25">
      <c r="A49" s="38"/>
      <c r="B49" s="39"/>
      <c r="C49" s="2" t="s">
        <v>100</v>
      </c>
      <c r="D49" s="7">
        <v>12393000</v>
      </c>
      <c r="E49" s="6"/>
      <c r="F49" s="23"/>
      <c r="G49" s="31" t="s">
        <v>54</v>
      </c>
    </row>
    <row r="50" spans="1:7" s="11" customFormat="1" ht="90" customHeight="1" x14ac:dyDescent="0.25">
      <c r="A50" s="38"/>
      <c r="B50" s="39"/>
      <c r="C50" s="2" t="s">
        <v>78</v>
      </c>
      <c r="D50" s="7">
        <v>-123903</v>
      </c>
      <c r="E50" s="22"/>
      <c r="F50" s="23"/>
      <c r="G50" s="27" t="s">
        <v>59</v>
      </c>
    </row>
    <row r="51" spans="1:7" s="11" customFormat="1" ht="87.75" customHeight="1" x14ac:dyDescent="0.25">
      <c r="A51" s="38"/>
      <c r="B51" s="39"/>
      <c r="C51" s="2" t="s">
        <v>79</v>
      </c>
      <c r="D51" s="7">
        <v>1520333.85</v>
      </c>
      <c r="E51" s="22"/>
      <c r="F51" s="6"/>
      <c r="G51" s="27" t="s">
        <v>71</v>
      </c>
    </row>
    <row r="52" spans="1:7" s="11" customFormat="1" x14ac:dyDescent="0.25">
      <c r="A52" s="38" t="s">
        <v>21</v>
      </c>
      <c r="B52" s="38"/>
      <c r="C52" s="38"/>
      <c r="D52" s="6">
        <f>SUM(D40:D51)</f>
        <v>13689430.85</v>
      </c>
      <c r="E52" s="6">
        <f>SUM(E40:E51)</f>
        <v>-2351630.4000000004</v>
      </c>
      <c r="F52" s="6">
        <f>SUM(F40:F51)</f>
        <v>0</v>
      </c>
      <c r="G52" s="12"/>
    </row>
    <row r="53" spans="1:7" s="11" customFormat="1" ht="128.25" customHeight="1" x14ac:dyDescent="0.25">
      <c r="A53" s="36">
        <v>4</v>
      </c>
      <c r="B53" s="37" t="s">
        <v>26</v>
      </c>
      <c r="C53" s="2" t="s">
        <v>102</v>
      </c>
      <c r="D53" s="6"/>
      <c r="E53" s="21">
        <v>2351630.4</v>
      </c>
      <c r="F53" s="6"/>
      <c r="G53" s="12" t="s">
        <v>70</v>
      </c>
    </row>
    <row r="54" spans="1:7" s="11" customFormat="1" x14ac:dyDescent="0.25">
      <c r="A54" s="38" t="s">
        <v>27</v>
      </c>
      <c r="B54" s="38"/>
      <c r="C54" s="38"/>
      <c r="D54" s="6">
        <f>SUM(D53:D53)</f>
        <v>0</v>
      </c>
      <c r="E54" s="6">
        <f>SUM(E53:E53)</f>
        <v>2351630.4</v>
      </c>
      <c r="F54" s="6">
        <f>SUM(F53:F53)</f>
        <v>0</v>
      </c>
      <c r="G54" s="12"/>
    </row>
    <row r="55" spans="1:7" s="11" customFormat="1" ht="54.75" customHeight="1" x14ac:dyDescent="0.25">
      <c r="A55" s="36">
        <v>5</v>
      </c>
      <c r="B55" s="37" t="s">
        <v>72</v>
      </c>
      <c r="C55" s="2" t="s">
        <v>76</v>
      </c>
      <c r="D55" s="21">
        <v>407783.07</v>
      </c>
      <c r="E55" s="6"/>
      <c r="F55" s="6"/>
      <c r="G55" s="27" t="s">
        <v>73</v>
      </c>
    </row>
    <row r="56" spans="1:7" s="11" customFormat="1" x14ac:dyDescent="0.25">
      <c r="A56" s="38" t="s">
        <v>28</v>
      </c>
      <c r="B56" s="38"/>
      <c r="C56" s="38"/>
      <c r="D56" s="6">
        <f>SUM(D55:D55)</f>
        <v>407783.07</v>
      </c>
      <c r="E56" s="6">
        <f>SUM(E55:E55)</f>
        <v>0</v>
      </c>
      <c r="F56" s="6">
        <f>SUM(F55:F55)</f>
        <v>0</v>
      </c>
      <c r="G56" s="12"/>
    </row>
    <row r="57" spans="1:7" s="11" customFormat="1" ht="54" customHeight="1" x14ac:dyDescent="0.25">
      <c r="A57" s="38">
        <v>6</v>
      </c>
      <c r="B57" s="48" t="s">
        <v>29</v>
      </c>
      <c r="C57" s="46" t="s">
        <v>77</v>
      </c>
      <c r="D57" s="21">
        <v>25248.880000000001</v>
      </c>
      <c r="E57" s="6"/>
      <c r="F57" s="6"/>
      <c r="G57" s="27" t="s">
        <v>74</v>
      </c>
    </row>
    <row r="58" spans="1:7" s="11" customFormat="1" ht="75.75" customHeight="1" x14ac:dyDescent="0.25">
      <c r="A58" s="38"/>
      <c r="B58" s="48"/>
      <c r="C58" s="49"/>
      <c r="D58" s="21">
        <f>30528.83+15298.24</f>
        <v>45827.07</v>
      </c>
      <c r="E58" s="6"/>
      <c r="F58" s="6"/>
      <c r="G58" s="27" t="s">
        <v>75</v>
      </c>
    </row>
    <row r="59" spans="1:7" s="11" customFormat="1" x14ac:dyDescent="0.25">
      <c r="A59" s="38" t="s">
        <v>30</v>
      </c>
      <c r="B59" s="38"/>
      <c r="C59" s="38"/>
      <c r="D59" s="6">
        <f>SUM(D57:D58)</f>
        <v>71075.95</v>
      </c>
      <c r="E59" s="6">
        <f t="shared" ref="E59:F59" si="1">SUM(E57:E58)</f>
        <v>0</v>
      </c>
      <c r="F59" s="6">
        <f t="shared" si="1"/>
        <v>0</v>
      </c>
      <c r="G59" s="12"/>
    </row>
    <row r="60" spans="1:7" ht="22.5" customHeight="1" x14ac:dyDescent="0.25">
      <c r="A60" s="38" t="s">
        <v>9</v>
      </c>
      <c r="B60" s="38"/>
      <c r="C60" s="38"/>
      <c r="D60" s="3">
        <f>D31+D39+D52+D54+D56+D59</f>
        <v>40091318.900000006</v>
      </c>
      <c r="E60" s="3">
        <f>E31+E39+E52+E54+E56+E59</f>
        <v>-4.6566128730773926E-10</v>
      </c>
      <c r="F60" s="3">
        <f>F31+F39+F52+F54+F56+F59</f>
        <v>0</v>
      </c>
      <c r="G60" s="4"/>
    </row>
    <row r="61" spans="1:7" x14ac:dyDescent="0.25">
      <c r="A61" s="36"/>
      <c r="B61" s="36"/>
      <c r="C61" s="36"/>
      <c r="D61" s="3"/>
      <c r="E61" s="3"/>
      <c r="F61" s="3"/>
      <c r="G61" s="4"/>
    </row>
    <row r="62" spans="1:7" ht="47.25" x14ac:dyDescent="0.25">
      <c r="A62" s="1"/>
      <c r="B62" s="9" t="s">
        <v>4</v>
      </c>
      <c r="C62" s="18" t="s">
        <v>0</v>
      </c>
      <c r="D62" s="36" t="s">
        <v>1</v>
      </c>
      <c r="E62" s="36"/>
      <c r="F62" s="36"/>
      <c r="G62" s="37" t="s">
        <v>2</v>
      </c>
    </row>
    <row r="63" spans="1:7" x14ac:dyDescent="0.25">
      <c r="A63" s="1"/>
      <c r="B63" s="39" t="s">
        <v>10</v>
      </c>
      <c r="C63" s="39"/>
      <c r="D63" s="39"/>
      <c r="E63" s="39"/>
      <c r="F63" s="39"/>
      <c r="G63" s="39"/>
    </row>
    <row r="64" spans="1:7" x14ac:dyDescent="0.25">
      <c r="A64" s="1"/>
      <c r="B64" s="5">
        <v>2023</v>
      </c>
      <c r="C64" s="19">
        <v>2872550108.4699998</v>
      </c>
      <c r="D64" s="4">
        <f>D18</f>
        <v>38347865.920000002</v>
      </c>
      <c r="E64" s="4"/>
      <c r="F64" s="4"/>
      <c r="G64" s="4">
        <f>SUM(C64+D64)</f>
        <v>2910897974.3899999</v>
      </c>
    </row>
    <row r="65" spans="1:7" x14ac:dyDescent="0.25">
      <c r="A65" s="1"/>
      <c r="B65" s="5">
        <v>2024</v>
      </c>
      <c r="C65" s="19">
        <v>2237549512.5500002</v>
      </c>
      <c r="D65" s="4">
        <f>E18</f>
        <v>0</v>
      </c>
      <c r="E65" s="4"/>
      <c r="F65" s="4"/>
      <c r="G65" s="4">
        <f t="shared" ref="G65:G66" si="2">SUM(C65+D65)</f>
        <v>2237549512.5500002</v>
      </c>
    </row>
    <row r="66" spans="1:7" x14ac:dyDescent="0.25">
      <c r="A66" s="1"/>
      <c r="B66" s="5">
        <v>2025</v>
      </c>
      <c r="C66" s="19">
        <v>1297354432.46</v>
      </c>
      <c r="D66" s="4">
        <f>F18</f>
        <v>0</v>
      </c>
      <c r="E66" s="4"/>
      <c r="F66" s="4"/>
      <c r="G66" s="4">
        <f t="shared" si="2"/>
        <v>1297354432.46</v>
      </c>
    </row>
    <row r="67" spans="1:7" x14ac:dyDescent="0.25">
      <c r="A67" s="1"/>
      <c r="B67" s="38" t="s">
        <v>11</v>
      </c>
      <c r="C67" s="38"/>
      <c r="D67" s="38"/>
      <c r="E67" s="38"/>
      <c r="F67" s="38"/>
      <c r="G67" s="38"/>
    </row>
    <row r="68" spans="1:7" x14ac:dyDescent="0.25">
      <c r="A68" s="1"/>
      <c r="B68" s="5">
        <v>2023</v>
      </c>
      <c r="C68" s="19">
        <v>2901089583.5700002</v>
      </c>
      <c r="D68" s="4">
        <f>SUM(D60)</f>
        <v>40091318.900000006</v>
      </c>
      <c r="E68" s="4"/>
      <c r="F68" s="4"/>
      <c r="G68" s="4">
        <f>SUM(C68+D68)</f>
        <v>2941180902.4700003</v>
      </c>
    </row>
    <row r="69" spans="1:7" x14ac:dyDescent="0.25">
      <c r="A69" s="1"/>
      <c r="B69" s="5">
        <v>2024</v>
      </c>
      <c r="C69" s="19">
        <v>2237549512.5500002</v>
      </c>
      <c r="D69" s="4">
        <f>SUM(E60)</f>
        <v>-4.6566128730773926E-10</v>
      </c>
      <c r="E69" s="4"/>
      <c r="F69" s="4"/>
      <c r="G69" s="4">
        <f t="shared" ref="G69:G70" si="3">SUM(C69+D69)</f>
        <v>2237549512.5500002</v>
      </c>
    </row>
    <row r="70" spans="1:7" x14ac:dyDescent="0.25">
      <c r="A70" s="1"/>
      <c r="B70" s="5">
        <v>2025</v>
      </c>
      <c r="C70" s="19">
        <v>1297354432.46</v>
      </c>
      <c r="D70" s="4">
        <f>SUM(F60)</f>
        <v>0</v>
      </c>
      <c r="E70" s="4"/>
      <c r="F70" s="4"/>
      <c r="G70" s="4">
        <f t="shared" si="3"/>
        <v>1297354432.46</v>
      </c>
    </row>
    <row r="71" spans="1:7" x14ac:dyDescent="0.25">
      <c r="A71" s="1"/>
      <c r="B71" s="38" t="s">
        <v>3</v>
      </c>
      <c r="C71" s="38"/>
      <c r="D71" s="38"/>
      <c r="E71" s="38"/>
      <c r="F71" s="38"/>
      <c r="G71" s="38"/>
    </row>
    <row r="72" spans="1:7" x14ac:dyDescent="0.25">
      <c r="A72" s="1"/>
      <c r="B72" s="5">
        <v>2023</v>
      </c>
      <c r="C72" s="10">
        <f>C64-C68</f>
        <v>-28539475.100000381</v>
      </c>
      <c r="D72" s="20">
        <f>SUM(D64-D68)</f>
        <v>-1743452.9800000042</v>
      </c>
      <c r="E72" s="4"/>
      <c r="F72" s="4"/>
      <c r="G72" s="4">
        <f>G64-G68</f>
        <v>-30282928.080000401</v>
      </c>
    </row>
    <row r="73" spans="1:7" x14ac:dyDescent="0.25">
      <c r="A73" s="1"/>
      <c r="B73" s="5">
        <v>2024</v>
      </c>
      <c r="C73" s="10">
        <f>C65-C69</f>
        <v>0</v>
      </c>
      <c r="D73" s="4">
        <f>SUM(D65-D69)</f>
        <v>4.6566128730773926E-10</v>
      </c>
      <c r="E73" s="4"/>
      <c r="F73" s="4"/>
      <c r="G73" s="4">
        <f t="shared" ref="G73:G74" si="4">SUM(C73+D73)</f>
        <v>4.6566128730773926E-10</v>
      </c>
    </row>
    <row r="74" spans="1:7" x14ac:dyDescent="0.25">
      <c r="A74" s="1"/>
      <c r="B74" s="5">
        <v>2025</v>
      </c>
      <c r="C74" s="10">
        <f>C66-C70</f>
        <v>0</v>
      </c>
      <c r="D74" s="4">
        <f t="shared" ref="D74" si="5">SUM(D66-D70)</f>
        <v>0</v>
      </c>
      <c r="E74" s="4"/>
      <c r="F74" s="4"/>
      <c r="G74" s="4">
        <f t="shared" si="4"/>
        <v>0</v>
      </c>
    </row>
  </sheetData>
  <sortState ref="C5:G11">
    <sortCondition ref="C5"/>
  </sortState>
  <mergeCells count="33">
    <mergeCell ref="B57:B58"/>
    <mergeCell ref="A57:A58"/>
    <mergeCell ref="C57:C58"/>
    <mergeCell ref="G47:G48"/>
    <mergeCell ref="A39:C39"/>
    <mergeCell ref="G24:G25"/>
    <mergeCell ref="B7:B14"/>
    <mergeCell ref="A7:A14"/>
    <mergeCell ref="A15:A17"/>
    <mergeCell ref="G33:G34"/>
    <mergeCell ref="A1:G1"/>
    <mergeCell ref="A2:G2"/>
    <mergeCell ref="A19:G19"/>
    <mergeCell ref="A31:C31"/>
    <mergeCell ref="A4:G4"/>
    <mergeCell ref="A18:C18"/>
    <mergeCell ref="B20:B30"/>
    <mergeCell ref="B15:B17"/>
    <mergeCell ref="A40:A51"/>
    <mergeCell ref="A20:A30"/>
    <mergeCell ref="B71:G71"/>
    <mergeCell ref="A60:C60"/>
    <mergeCell ref="B63:G63"/>
    <mergeCell ref="B67:G67"/>
    <mergeCell ref="B40:B51"/>
    <mergeCell ref="A59:C59"/>
    <mergeCell ref="A56:C56"/>
    <mergeCell ref="A54:C54"/>
    <mergeCell ref="A52:C52"/>
    <mergeCell ref="C29:C30"/>
    <mergeCell ref="G40:G45"/>
    <mergeCell ref="B32:B38"/>
    <mergeCell ref="A32:A38"/>
  </mergeCells>
  <pageMargins left="0.9055118110236221" right="0.39370078740157483" top="0.39370078740157483" bottom="0.39370078740157483" header="0.31496062992125984" footer="0.31496062992125984"/>
  <pageSetup paperSize="9" scale="66" firstPageNumber="2" fitToHeight="0" orientation="portrait" useFirstPageNumber="1" r:id="rId1"/>
  <headerFooter>
    <oddHeader xml:space="preserve">&amp;C&amp;P
</oddHeader>
  </headerFooter>
  <rowBreaks count="2" manualBreakCount="2">
    <brk id="22" max="6" man="1"/>
    <brk id="3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2023-04-19T06:28:32Z</dcterms:modified>
</cp:coreProperties>
</file>