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725" windowWidth="14805" windowHeight="6390"/>
  </bookViews>
  <sheets>
    <sheet name="февраль " sheetId="8" r:id="rId1"/>
  </sheets>
  <definedNames>
    <definedName name="_xlnm.Print_Area" localSheetId="0">'февраль '!$A$1:$G$68</definedName>
  </definedNames>
  <calcPr calcId="145621" refMode="R1C1"/>
</workbook>
</file>

<file path=xl/calcChain.xml><?xml version="1.0" encoding="utf-8"?>
<calcChain xmlns="http://schemas.openxmlformats.org/spreadsheetml/2006/main">
  <c r="D24" i="8" l="1"/>
  <c r="D50" i="8" l="1"/>
  <c r="D53" i="8"/>
  <c r="F50" i="8"/>
  <c r="E50" i="8"/>
  <c r="E45" i="8"/>
  <c r="F45" i="8"/>
  <c r="D45" i="8"/>
  <c r="E39" i="8"/>
  <c r="F39" i="8"/>
  <c r="D39" i="8"/>
  <c r="E35" i="8"/>
  <c r="F35" i="8"/>
  <c r="D34" i="8"/>
  <c r="D31" i="8"/>
  <c r="D30" i="8"/>
  <c r="D27" i="8"/>
  <c r="D35" i="8" s="1"/>
  <c r="D26" i="8"/>
  <c r="D22" i="8"/>
  <c r="D19" i="8"/>
  <c r="D17" i="8"/>
  <c r="D14" i="8"/>
  <c r="E10" i="8"/>
  <c r="D59" i="8" s="1"/>
  <c r="F10" i="8"/>
  <c r="D60" i="8" s="1"/>
  <c r="D9" i="8"/>
  <c r="D10" i="8" s="1"/>
  <c r="D58" i="8" s="1"/>
  <c r="D23" i="8" l="1"/>
  <c r="D54" i="8" s="1"/>
  <c r="E23" i="8"/>
  <c r="E54" i="8" s="1"/>
  <c r="F23" i="8"/>
  <c r="E53" i="8"/>
  <c r="F53" i="8"/>
  <c r="F54" i="8" l="1"/>
  <c r="D64" i="8"/>
  <c r="D63" i="8"/>
  <c r="D62" i="8" l="1"/>
  <c r="D68" i="8"/>
  <c r="C68" i="8"/>
  <c r="C67" i="8"/>
  <c r="C66" i="8"/>
  <c r="G64" i="8"/>
  <c r="G60" i="8"/>
  <c r="G59" i="8"/>
  <c r="D66" i="8" l="1"/>
  <c r="G58" i="8"/>
  <c r="G68" i="8"/>
  <c r="D67" i="8" l="1"/>
  <c r="G67" i="8" s="1"/>
  <c r="G62" i="8"/>
  <c r="G66" i="8" s="1"/>
  <c r="G63" i="8"/>
</calcChain>
</file>

<file path=xl/sharedStrings.xml><?xml version="1.0" encoding="utf-8"?>
<sst xmlns="http://schemas.openxmlformats.org/spreadsheetml/2006/main" count="107" uniqueCount="96">
  <si>
    <t>Утверждено решением о бюджете</t>
  </si>
  <si>
    <t>Изменения</t>
  </si>
  <si>
    <t>С учетом изменений</t>
  </si>
  <si>
    <t>Дефицит (-), профицит (+)</t>
  </si>
  <si>
    <t>Параметры бюджета:</t>
  </si>
  <si>
    <t>№ п/п</t>
  </si>
  <si>
    <t>Примечание (обоснование)</t>
  </si>
  <si>
    <t>КБК</t>
  </si>
  <si>
    <t>(руб.)</t>
  </si>
  <si>
    <t>Всего по расходам:</t>
  </si>
  <si>
    <t>Доходы</t>
  </si>
  <si>
    <t>Расходы</t>
  </si>
  <si>
    <t>Финансовое управление</t>
  </si>
  <si>
    <t>РАСХОДЫ:</t>
  </si>
  <si>
    <t>2023 год</t>
  </si>
  <si>
    <t>2024 год</t>
  </si>
  <si>
    <t>Итого по 954:</t>
  </si>
  <si>
    <t xml:space="preserve">Наименование ГАДБ/ ГРБС </t>
  </si>
  <si>
    <t>0113.8090060150.600</t>
  </si>
  <si>
    <t>Приложение к пояснительной записке 
к проекту решения городской Думы городского округа Кинешма  
«О внесении изменений в решение городской Думы городского округа Кинешма 
от 19.12.2022 № 53/260 «О бюджете городского округа Кинешма на 2023 год и плановый период 2024 и 2025 годов»
 «О бюджете городского округа Кинешма на 2022 год и плановый период 2023 и 2024 годов»</t>
  </si>
  <si>
    <t>2025 год</t>
  </si>
  <si>
    <t>Управление образования</t>
  </si>
  <si>
    <t>0409.4620189100.600</t>
  </si>
  <si>
    <t>Итого по 953:</t>
  </si>
  <si>
    <t>ДОХОДЫ:</t>
  </si>
  <si>
    <t>ИМБТ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</si>
  <si>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Субсидия на реализацию проектов развития территорий, основанных на местных инициативах</t>
  </si>
  <si>
    <t>Итого по доходам:</t>
  </si>
  <si>
    <t>Бюджетные ассигнования на проведение экспертизы качества ремонтируемых дорог</t>
  </si>
  <si>
    <t>Администрация</t>
  </si>
  <si>
    <t>Средства на соблюдение условий софинансирования при предоставлении социальных выплат молодым семьям на приобретение жилого помещения</t>
  </si>
  <si>
    <t>Перераспределение бюджетных ассигнований для оплаты по поставке электроэнергии для наружного освещения (для "Порт КиО") и на проведение обследования и состояния строительных конструкций по ул Гражданская, д1/17</t>
  </si>
  <si>
    <t>Бюджетные ассигнования на оплату по решению суда по оплате за эл.энергию (компенсация потерь) с августа по октябрь 2022г., пени за период с 20.09.2022 по 26.12.2022, судебные расходы по трансформаторной подстанции по ул. В. Боборыкина, 18а (школа № 8)</t>
  </si>
  <si>
    <t>Бюджетные ассигнования на реализацию программы переселения граждан из аварийного жилья</t>
  </si>
  <si>
    <t>Бюджетные ассигнования на исполнение исполнительного листа  о взыскании по решению суда задолженности по оплате электроэнергии, поставленной в целях компенсации потерь за период с января 2021 года по июль 2022 года в целях компенсации потерь с учетом пеней и гос.пошлины (ТП на территории школы № 8,)</t>
  </si>
  <si>
    <t>Итого по 961:</t>
  </si>
  <si>
    <t>Средства из областного бюджета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</si>
  <si>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Комитет по спорту</t>
  </si>
  <si>
    <t>Перераспределение бюджетных ассигнований в связи с уточнением КБК и изменением направленности программ в области физической культуры и спорта</t>
  </si>
  <si>
    <t>Итого по 958:</t>
  </si>
  <si>
    <t>Комитет по культуре</t>
  </si>
  <si>
    <t>Итого по 951:</t>
  </si>
  <si>
    <t>городская Дума</t>
  </si>
  <si>
    <t>Перераспределение бюджетных ассигнований в связи с уточнением КБК по уплате страховых взносов за декабрь 2022 года</t>
  </si>
  <si>
    <t>Итого по 962:</t>
  </si>
  <si>
    <t>Бюджетные ассигнования на укрепление материально-технической муниципальных учреждений</t>
  </si>
  <si>
    <t>0503.5610411900.200</t>
  </si>
  <si>
    <t>0602.550G650130.400</t>
  </si>
  <si>
    <t>0409.4620111660.600</t>
  </si>
  <si>
    <t>0501.7490060050.800</t>
  </si>
  <si>
    <t>0707.4420211700.600</t>
  </si>
  <si>
    <t>0709.8090010030.600</t>
  </si>
  <si>
    <t xml:space="preserve">0503.
561F2S510Б -561F2S510Ю.600 </t>
  </si>
  <si>
    <t>0113.7490060050.200.
800</t>
  </si>
  <si>
    <t>0113.8090010950.200</t>
  </si>
  <si>
    <t>0501.4510110340.200</t>
  </si>
  <si>
    <t>0501.455F367483.400
0501.455F367484.400
0501.455F36748S.400</t>
  </si>
  <si>
    <t>0707.4420210030.600</t>
  </si>
  <si>
    <t>0709.4420211700.600</t>
  </si>
  <si>
    <t>1003.45401L4970.300</t>
  </si>
  <si>
    <t>0501.4510110550.200</t>
  </si>
  <si>
    <t>0113.8090011230.200</t>
  </si>
  <si>
    <t>0703.4140100070.600</t>
  </si>
  <si>
    <t>0703.4140100620.600</t>
  </si>
  <si>
    <t>0703.4170210030.600</t>
  </si>
  <si>
    <t>1102.4320100620.600</t>
  </si>
  <si>
    <t>0103.7010000430.100</t>
  </si>
  <si>
    <t>0103.7010000440.100</t>
  </si>
  <si>
    <t>0703.4170340050.600</t>
  </si>
  <si>
    <t>0801.4220110030.600</t>
  </si>
  <si>
    <t xml:space="preserve">0701.4170210030.600
0701.4170210030.600
0702.4170210030.600
0702.41702S1950.600
</t>
  </si>
  <si>
    <t>0702.417EВ51792.600</t>
  </si>
  <si>
    <t>0503.5110111950.600</t>
  </si>
  <si>
    <t>0503.5110100580.600</t>
  </si>
  <si>
    <t>0113.0503.
7490060050.
200.800</t>
  </si>
  <si>
    <t>ИМБТ на капитальный ремонт и ремонт автомобильных дорог общего пользования</t>
  </si>
  <si>
    <t xml:space="preserve">Уточнение уровня софинансирования к субсидии на строительство очистных сооружений и перераспределение средств на КБК по реализации госпрограмм </t>
  </si>
  <si>
    <t>Средства из областного бюджета на капитальный ремонт и ремонт автомобильных дорог общего пользования</t>
  </si>
  <si>
    <t>Перераспределение бюджетных в целях заключения соглашения о признании и погашении задолженности за эл.энергию (компенсация потерь) с ноября по декабрь 2022г. И с января по апрель 2023 г. по трансформаторной подстанции по ул. В. Боборыкина, 18а (школа № 8)</t>
  </si>
  <si>
    <t>Бюджетные ассигнования на организацию отдыха детей в каникулярное время в ЛДП</t>
  </si>
  <si>
    <t>Перераспределение бюджетных ассигнований в связи с уточнением КБК  по муниципальному заданию МУ УГХ</t>
  </si>
  <si>
    <t>Бюджетные ассигнования на укрепление материально-технической базы муниципальных учреждений</t>
  </si>
  <si>
    <t>Бюджетные ассигнования на укрепление материально-технической базы  муниципальных учреждений</t>
  </si>
  <si>
    <t>Бюджетные ассигнования на финансовое обеспечение выполнения мун. задания</t>
  </si>
  <si>
    <t xml:space="preserve">Бюджетные ассигнования на оплату тех. Присоединения санузла к системе водоотведения  и ХВС на объекте "Порт культуры и отдыха" </t>
  </si>
  <si>
    <t>Перераспределение бюджетных ассигнований на организацию отдыха детей в каникулярное время в ЛДП на базе муниципальных учреждений соц.сферы</t>
  </si>
  <si>
    <t xml:space="preserve">Перераспределение бюджетных ассигнований на укрепление материально-технической базы муниципальных учреждений соц.сферы </t>
  </si>
  <si>
    <t>Перераспределение бюджетных ассигнований на исполнение судебных актов</t>
  </si>
  <si>
    <t xml:space="preserve">Перераспределение бюджетных ассигнований для финансового обеспечения расходов, предусмотренных к распределению на реализацию муниципальных программ </t>
  </si>
  <si>
    <t>Перераспределение бюджетных ассигнований в связи с уточнением КБК и исполнителей мероприятия по поддержке способных и талантливых детей</t>
  </si>
  <si>
    <t>202 45179 04 0000 150</t>
  </si>
  <si>
    <t>202 29999 04 0000 150</t>
  </si>
  <si>
    <t>202 45784 04 0000 150</t>
  </si>
  <si>
    <t>2 02 20216 04 0000 150</t>
  </si>
  <si>
    <t>2 02 20041 00 0000 150</t>
  </si>
  <si>
    <t>Уточнение КБК по субсидии на ремонт дорог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</si>
</sst>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[Red]#,##0.00"/>
  </numFmts>
  <fonts count="9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2">
      <alignment horizontal="left" vertical="top" wrapText="1"/>
    </xf>
    <xf numFmtId="1" fontId="1" fillId="0" borderId="2">
      <alignment horizontal="center" vertical="top" shrinkToFit="1"/>
    </xf>
    <xf numFmtId="0" fontId="2" fillId="0" borderId="2">
      <alignment vertical="top" wrapText="1"/>
    </xf>
    <xf numFmtId="1" fontId="7" fillId="0" borderId="7">
      <alignment horizontal="center" vertical="top" shrinkToFit="1"/>
    </xf>
    <xf numFmtId="43" fontId="8" fillId="0" borderId="0" applyFont="0" applyFill="0" applyBorder="0" applyAlignment="0" applyProtection="0"/>
  </cellStyleXfs>
  <cellXfs count="68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4" fontId="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wrapText="1"/>
    </xf>
    <xf numFmtId="4" fontId="3" fillId="0" borderId="1" xfId="0" applyNumberFormat="1" applyFont="1" applyFill="1" applyBorder="1"/>
    <xf numFmtId="0" fontId="5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/>
    </xf>
    <xf numFmtId="0" fontId="5" fillId="0" borderId="8" xfId="0" applyFont="1" applyFill="1" applyBorder="1" applyAlignment="1" applyProtection="1">
      <alignment vertical="top" wrapText="1"/>
      <protection locked="0"/>
    </xf>
    <xf numFmtId="0" fontId="5" fillId="0" borderId="1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 wrapText="1"/>
    </xf>
    <xf numFmtId="0" fontId="3" fillId="0" borderId="8" xfId="0" applyFont="1" applyFill="1" applyBorder="1" applyAlignment="1" applyProtection="1">
      <alignment vertical="top" wrapText="1"/>
      <protection locked="0"/>
    </xf>
    <xf numFmtId="0" fontId="5" fillId="0" borderId="1" xfId="0" applyFont="1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12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3" fontId="3" fillId="0" borderId="1" xfId="5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6">
    <cellStyle name="xl23" xfId="2"/>
    <cellStyle name="xl29" xfId="4"/>
    <cellStyle name="xl32" xfId="3"/>
    <cellStyle name="xl44" xfId="1"/>
    <cellStyle name="Обычный" xfId="0" builtinId="0"/>
    <cellStyle name="Финансовый" xfId="5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tabSelected="1" view="pageBreakPreview" topLeftCell="A43" zoomScaleNormal="100" zoomScaleSheetLayoutView="100" workbookViewId="0">
      <selection activeCell="G7" sqref="G7"/>
    </sheetView>
  </sheetViews>
  <sheetFormatPr defaultRowHeight="15.75" x14ac:dyDescent="0.25"/>
  <cols>
    <col min="1" max="1" width="6.42578125" style="16" customWidth="1"/>
    <col min="2" max="2" width="18.85546875" style="18" customWidth="1"/>
    <col min="3" max="3" width="23.5703125" style="19" customWidth="1"/>
    <col min="4" max="4" width="17.7109375" style="16" customWidth="1"/>
    <col min="5" max="6" width="13.7109375" style="16" customWidth="1"/>
    <col min="7" max="7" width="48.140625" style="16" customWidth="1"/>
    <col min="8" max="8" width="9.140625" style="16"/>
    <col min="9" max="9" width="12" style="16" bestFit="1" customWidth="1"/>
    <col min="10" max="10" width="11.28515625" style="16" bestFit="1" customWidth="1"/>
    <col min="11" max="16384" width="9.140625" style="16"/>
  </cols>
  <sheetData>
    <row r="1" spans="1:7" ht="96.75" customHeight="1" x14ac:dyDescent="0.25">
      <c r="A1" s="40" t="s">
        <v>19</v>
      </c>
      <c r="B1" s="40"/>
      <c r="C1" s="40"/>
      <c r="D1" s="40"/>
      <c r="E1" s="40"/>
      <c r="F1" s="40"/>
      <c r="G1" s="40"/>
    </row>
    <row r="2" spans="1:7" ht="24" customHeight="1" x14ac:dyDescent="0.25">
      <c r="A2" s="41" t="s">
        <v>8</v>
      </c>
      <c r="B2" s="41"/>
      <c r="C2" s="41"/>
      <c r="D2" s="41"/>
      <c r="E2" s="41"/>
      <c r="F2" s="41"/>
      <c r="G2" s="41"/>
    </row>
    <row r="3" spans="1:7" s="17" customFormat="1" ht="48.75" customHeight="1" x14ac:dyDescent="0.25">
      <c r="A3" s="2" t="s">
        <v>5</v>
      </c>
      <c r="B3" s="3" t="s">
        <v>17</v>
      </c>
      <c r="C3" s="20" t="s">
        <v>7</v>
      </c>
      <c r="D3" s="1" t="s">
        <v>14</v>
      </c>
      <c r="E3" s="1" t="s">
        <v>15</v>
      </c>
      <c r="F3" s="2" t="s">
        <v>20</v>
      </c>
      <c r="G3" s="2" t="s">
        <v>6</v>
      </c>
    </row>
    <row r="4" spans="1:7" s="17" customFormat="1" ht="23.25" customHeight="1" x14ac:dyDescent="0.25">
      <c r="A4" s="43" t="s">
        <v>24</v>
      </c>
      <c r="B4" s="44"/>
      <c r="C4" s="44"/>
      <c r="D4" s="44"/>
      <c r="E4" s="44"/>
      <c r="F4" s="44"/>
      <c r="G4" s="45"/>
    </row>
    <row r="5" spans="1:7" s="17" customFormat="1" ht="23.25" customHeight="1" x14ac:dyDescent="0.25">
      <c r="A5" s="67">
        <v>1</v>
      </c>
      <c r="B5" s="60" t="s">
        <v>12</v>
      </c>
      <c r="C5" s="2" t="s">
        <v>93</v>
      </c>
      <c r="D5" s="63">
        <v>-100405699.2</v>
      </c>
      <c r="E5" s="64">
        <v>0</v>
      </c>
      <c r="F5" s="8">
        <v>0</v>
      </c>
      <c r="G5" s="65" t="s">
        <v>95</v>
      </c>
    </row>
    <row r="6" spans="1:7" s="17" customFormat="1" ht="23.25" customHeight="1" x14ac:dyDescent="0.25">
      <c r="A6" s="67"/>
      <c r="B6" s="61"/>
      <c r="C6" s="2" t="s">
        <v>94</v>
      </c>
      <c r="D6" s="63">
        <v>100405699.2</v>
      </c>
      <c r="E6" s="64">
        <v>0</v>
      </c>
      <c r="F6" s="8">
        <v>0</v>
      </c>
      <c r="G6" s="66"/>
    </row>
    <row r="7" spans="1:7" s="17" customFormat="1" ht="84" customHeight="1" x14ac:dyDescent="0.25">
      <c r="A7" s="67"/>
      <c r="B7" s="61"/>
      <c r="C7" s="20" t="s">
        <v>90</v>
      </c>
      <c r="D7" s="8">
        <v>782955.91</v>
      </c>
      <c r="E7" s="30">
        <v>2736461</v>
      </c>
      <c r="F7" s="31">
        <v>2736461</v>
      </c>
      <c r="G7" s="32" t="s">
        <v>25</v>
      </c>
    </row>
    <row r="8" spans="1:7" s="17" customFormat="1" ht="57" customHeight="1" x14ac:dyDescent="0.25">
      <c r="A8" s="67"/>
      <c r="B8" s="61"/>
      <c r="C8" s="20" t="s">
        <v>91</v>
      </c>
      <c r="D8" s="8">
        <v>15420477</v>
      </c>
      <c r="E8" s="64">
        <v>0</v>
      </c>
      <c r="F8" s="8">
        <v>0</v>
      </c>
      <c r="G8" s="29" t="s">
        <v>26</v>
      </c>
    </row>
    <row r="9" spans="1:7" s="17" customFormat="1" ht="44.25" customHeight="1" x14ac:dyDescent="0.25">
      <c r="A9" s="67"/>
      <c r="B9" s="62"/>
      <c r="C9" s="20" t="s">
        <v>92</v>
      </c>
      <c r="D9" s="8">
        <f>58084829.02+16390349.99</f>
        <v>74475179.010000005</v>
      </c>
      <c r="E9" s="64">
        <v>0</v>
      </c>
      <c r="F9" s="8">
        <v>0</v>
      </c>
      <c r="G9" s="33" t="s">
        <v>75</v>
      </c>
    </row>
    <row r="10" spans="1:7" s="34" customFormat="1" ht="28.5" customHeight="1" x14ac:dyDescent="0.25">
      <c r="A10" s="43" t="s">
        <v>27</v>
      </c>
      <c r="B10" s="44"/>
      <c r="C10" s="45"/>
      <c r="D10" s="4">
        <f>SUM(D7:D9)</f>
        <v>90678611.920000002</v>
      </c>
      <c r="E10" s="4">
        <f t="shared" ref="E10:F10" si="0">SUM(E7:E9)</f>
        <v>2736461</v>
      </c>
      <c r="F10" s="4">
        <f t="shared" si="0"/>
        <v>2736461</v>
      </c>
      <c r="G10" s="27"/>
    </row>
    <row r="11" spans="1:7" s="9" customFormat="1" ht="24.75" customHeight="1" x14ac:dyDescent="0.25">
      <c r="A11" s="38" t="s">
        <v>13</v>
      </c>
      <c r="B11" s="38"/>
      <c r="C11" s="38"/>
      <c r="D11" s="38"/>
      <c r="E11" s="38"/>
      <c r="F11" s="38"/>
      <c r="G11" s="38"/>
    </row>
    <row r="12" spans="1:7" s="9" customFormat="1" ht="67.5" customHeight="1" x14ac:dyDescent="0.25">
      <c r="A12" s="42">
        <v>1</v>
      </c>
      <c r="B12" s="39" t="s">
        <v>12</v>
      </c>
      <c r="C12" s="5" t="s">
        <v>46</v>
      </c>
      <c r="D12" s="8">
        <v>7386.26</v>
      </c>
      <c r="E12" s="23"/>
      <c r="F12" s="3"/>
      <c r="G12" s="29" t="s">
        <v>84</v>
      </c>
    </row>
    <row r="13" spans="1:7" s="9" customFormat="1" ht="76.5" customHeight="1" x14ac:dyDescent="0.25">
      <c r="A13" s="42"/>
      <c r="B13" s="39"/>
      <c r="C13" s="5" t="s">
        <v>47</v>
      </c>
      <c r="D13" s="8">
        <v>-783.03</v>
      </c>
      <c r="E13" s="23"/>
      <c r="F13" s="3"/>
      <c r="G13" s="25" t="s">
        <v>76</v>
      </c>
    </row>
    <row r="14" spans="1:7" s="9" customFormat="1" ht="57" customHeight="1" x14ac:dyDescent="0.25">
      <c r="A14" s="42"/>
      <c r="B14" s="39"/>
      <c r="C14" s="5" t="s">
        <v>22</v>
      </c>
      <c r="D14" s="8">
        <f>58084829.02+16390349.99</f>
        <v>74475179.010000005</v>
      </c>
      <c r="E14" s="23"/>
      <c r="F14" s="3"/>
      <c r="G14" s="25" t="s">
        <v>77</v>
      </c>
    </row>
    <row r="15" spans="1:7" s="9" customFormat="1" ht="44.25" customHeight="1" x14ac:dyDescent="0.25">
      <c r="A15" s="42"/>
      <c r="B15" s="39"/>
      <c r="C15" s="5" t="s">
        <v>48</v>
      </c>
      <c r="D15" s="8">
        <v>19452</v>
      </c>
      <c r="E15" s="23"/>
      <c r="F15" s="3"/>
      <c r="G15" s="33" t="s">
        <v>28</v>
      </c>
    </row>
    <row r="16" spans="1:7" s="9" customFormat="1" ht="73.5" customHeight="1" x14ac:dyDescent="0.25">
      <c r="A16" s="42"/>
      <c r="B16" s="39"/>
      <c r="C16" s="5" t="s">
        <v>50</v>
      </c>
      <c r="D16" s="8">
        <v>-932088.36</v>
      </c>
      <c r="E16" s="23"/>
      <c r="F16" s="3"/>
      <c r="G16" s="25" t="s">
        <v>85</v>
      </c>
    </row>
    <row r="17" spans="1:7" s="9" customFormat="1" ht="51.75" customHeight="1" x14ac:dyDescent="0.25">
      <c r="A17" s="42"/>
      <c r="B17" s="39"/>
      <c r="C17" s="5" t="s">
        <v>51</v>
      </c>
      <c r="D17" s="8">
        <f>-13315008.34-100000</f>
        <v>-13415008.34</v>
      </c>
      <c r="E17" s="23"/>
      <c r="F17" s="3"/>
      <c r="G17" s="25" t="s">
        <v>86</v>
      </c>
    </row>
    <row r="18" spans="1:7" s="9" customFormat="1" ht="56.25" customHeight="1" x14ac:dyDescent="0.25">
      <c r="A18" s="42"/>
      <c r="B18" s="39"/>
      <c r="C18" s="3" t="s">
        <v>52</v>
      </c>
      <c r="D18" s="8">
        <v>15420477</v>
      </c>
      <c r="E18" s="23"/>
      <c r="F18" s="3"/>
      <c r="G18" s="25" t="s">
        <v>26</v>
      </c>
    </row>
    <row r="19" spans="1:7" s="9" customFormat="1" ht="44.25" customHeight="1" x14ac:dyDescent="0.25">
      <c r="A19" s="42"/>
      <c r="B19" s="39"/>
      <c r="C19" s="5" t="s">
        <v>49</v>
      </c>
      <c r="D19" s="8">
        <f>-191233.35-30416.29</f>
        <v>-221649.64</v>
      </c>
      <c r="E19" s="23"/>
      <c r="F19" s="3"/>
      <c r="G19" s="25" t="s">
        <v>87</v>
      </c>
    </row>
    <row r="20" spans="1:7" s="9" customFormat="1" ht="25.5" customHeight="1" x14ac:dyDescent="0.25">
      <c r="A20" s="42"/>
      <c r="B20" s="39"/>
      <c r="C20" s="5" t="s">
        <v>72</v>
      </c>
      <c r="D20" s="8">
        <v>150000</v>
      </c>
      <c r="E20" s="23"/>
      <c r="F20" s="3"/>
      <c r="G20" s="46" t="s">
        <v>80</v>
      </c>
    </row>
    <row r="21" spans="1:7" s="9" customFormat="1" ht="27" customHeight="1" x14ac:dyDescent="0.25">
      <c r="A21" s="42"/>
      <c r="B21" s="39"/>
      <c r="C21" s="5" t="s">
        <v>73</v>
      </c>
      <c r="D21" s="8">
        <v>-150000</v>
      </c>
      <c r="E21" s="23"/>
      <c r="F21" s="3"/>
      <c r="G21" s="48"/>
    </row>
    <row r="22" spans="1:7" s="9" customFormat="1" ht="66.75" customHeight="1" x14ac:dyDescent="0.25">
      <c r="A22" s="42"/>
      <c r="B22" s="39"/>
      <c r="C22" s="5" t="s">
        <v>18</v>
      </c>
      <c r="D22" s="8">
        <f>-29327.87-7386.26-19452+783.03-4200000</f>
        <v>-4255383.0999999996</v>
      </c>
      <c r="E22" s="23"/>
      <c r="F22" s="3"/>
      <c r="G22" s="13" t="s">
        <v>88</v>
      </c>
    </row>
    <row r="23" spans="1:7" s="12" customFormat="1" ht="24" customHeight="1" x14ac:dyDescent="0.25">
      <c r="A23" s="38" t="s">
        <v>16</v>
      </c>
      <c r="B23" s="38"/>
      <c r="C23" s="38"/>
      <c r="D23" s="7">
        <f>SUM(D12:D22)</f>
        <v>71097581.800000012</v>
      </c>
      <c r="E23" s="7">
        <f>SUM(E12:E22)</f>
        <v>0</v>
      </c>
      <c r="F23" s="7">
        <f>SUM(F12:F22)</f>
        <v>0</v>
      </c>
      <c r="G23" s="13"/>
    </row>
    <row r="24" spans="1:7" s="12" customFormat="1" ht="131.25" customHeight="1" x14ac:dyDescent="0.25">
      <c r="A24" s="52">
        <v>2</v>
      </c>
      <c r="B24" s="52" t="s">
        <v>29</v>
      </c>
      <c r="C24" s="3" t="s">
        <v>53</v>
      </c>
      <c r="D24" s="8">
        <f>191233.35</f>
        <v>191233.35</v>
      </c>
      <c r="E24" s="7"/>
      <c r="F24" s="7"/>
      <c r="G24" s="36" t="s">
        <v>34</v>
      </c>
    </row>
    <row r="25" spans="1:7" s="12" customFormat="1" ht="79.5" customHeight="1" x14ac:dyDescent="0.25">
      <c r="A25" s="42"/>
      <c r="B25" s="42"/>
      <c r="C25" s="5" t="s">
        <v>59</v>
      </c>
      <c r="D25" s="8">
        <v>29327.87</v>
      </c>
      <c r="E25" s="7"/>
      <c r="F25" s="7"/>
      <c r="G25" s="29" t="s">
        <v>30</v>
      </c>
    </row>
    <row r="26" spans="1:7" s="12" customFormat="1" ht="53.25" customHeight="1" x14ac:dyDescent="0.25">
      <c r="A26" s="42"/>
      <c r="B26" s="42"/>
      <c r="C26" s="3" t="s">
        <v>74</v>
      </c>
      <c r="D26" s="8">
        <f>11777.84+21870</f>
        <v>33647.839999999997</v>
      </c>
      <c r="E26" s="7"/>
      <c r="F26" s="7"/>
      <c r="G26" s="46" t="s">
        <v>31</v>
      </c>
    </row>
    <row r="27" spans="1:7" s="12" customFormat="1" ht="37.5" customHeight="1" x14ac:dyDescent="0.25">
      <c r="A27" s="42"/>
      <c r="B27" s="42"/>
      <c r="C27" s="5" t="s">
        <v>60</v>
      </c>
      <c r="D27" s="8">
        <f>-11777.84-21870-26000</f>
        <v>-59647.839999999997</v>
      </c>
      <c r="E27" s="7"/>
      <c r="F27" s="7"/>
      <c r="G27" s="47"/>
    </row>
    <row r="28" spans="1:7" s="12" customFormat="1" ht="35.25" customHeight="1" x14ac:dyDescent="0.25">
      <c r="A28" s="42"/>
      <c r="B28" s="42"/>
      <c r="C28" s="5" t="s">
        <v>55</v>
      </c>
      <c r="D28" s="8">
        <v>26000</v>
      </c>
      <c r="E28" s="7"/>
      <c r="F28" s="7"/>
      <c r="G28" s="48"/>
    </row>
    <row r="29" spans="1:7" s="12" customFormat="1" ht="132" customHeight="1" x14ac:dyDescent="0.25">
      <c r="A29" s="42"/>
      <c r="B29" s="42"/>
      <c r="C29" s="5" t="s">
        <v>54</v>
      </c>
      <c r="D29" s="5">
        <v>30416.29</v>
      </c>
      <c r="E29" s="7"/>
      <c r="F29" s="7"/>
      <c r="G29" s="29" t="s">
        <v>32</v>
      </c>
    </row>
    <row r="30" spans="1:7" s="12" customFormat="1" ht="76.5" customHeight="1" x14ac:dyDescent="0.25">
      <c r="A30" s="42"/>
      <c r="B30" s="42"/>
      <c r="C30" s="5" t="s">
        <v>61</v>
      </c>
      <c r="D30" s="8">
        <f>18638.6+43750</f>
        <v>62388.6</v>
      </c>
      <c r="E30" s="7"/>
      <c r="F30" s="7"/>
      <c r="G30" s="46" t="s">
        <v>78</v>
      </c>
    </row>
    <row r="31" spans="1:7" s="12" customFormat="1" ht="54.75" customHeight="1" x14ac:dyDescent="0.25">
      <c r="A31" s="42"/>
      <c r="B31" s="42"/>
      <c r="C31" s="5" t="s">
        <v>60</v>
      </c>
      <c r="D31" s="8">
        <f>-18638.6-43750</f>
        <v>-62388.6</v>
      </c>
      <c r="E31" s="7"/>
      <c r="F31" s="7"/>
      <c r="G31" s="48"/>
    </row>
    <row r="32" spans="1:7" s="12" customFormat="1" ht="54.75" customHeight="1" x14ac:dyDescent="0.25">
      <c r="A32" s="42"/>
      <c r="B32" s="42"/>
      <c r="C32" s="5" t="s">
        <v>57</v>
      </c>
      <c r="D32" s="8">
        <v>2500000</v>
      </c>
      <c r="E32" s="7"/>
      <c r="F32" s="7"/>
      <c r="G32" s="29" t="s">
        <v>81</v>
      </c>
    </row>
    <row r="33" spans="1:7" s="12" customFormat="1" ht="39" customHeight="1" x14ac:dyDescent="0.25">
      <c r="A33" s="42"/>
      <c r="B33" s="42"/>
      <c r="C33" s="5" t="s">
        <v>58</v>
      </c>
      <c r="D33" s="8">
        <v>42525</v>
      </c>
      <c r="E33" s="7"/>
      <c r="F33" s="7"/>
      <c r="G33" s="37" t="s">
        <v>79</v>
      </c>
    </row>
    <row r="34" spans="1:7" s="12" customFormat="1" ht="62.25" customHeight="1" x14ac:dyDescent="0.25">
      <c r="A34" s="53"/>
      <c r="B34" s="53"/>
      <c r="C34" s="3" t="s">
        <v>56</v>
      </c>
      <c r="D34" s="8">
        <f>4116420+41580+42000</f>
        <v>4200000</v>
      </c>
      <c r="E34" s="7"/>
      <c r="F34" s="7"/>
      <c r="G34" s="29" t="s">
        <v>33</v>
      </c>
    </row>
    <row r="35" spans="1:7" s="12" customFormat="1" ht="24" customHeight="1" x14ac:dyDescent="0.25">
      <c r="A35" s="49" t="s">
        <v>35</v>
      </c>
      <c r="B35" s="50"/>
      <c r="C35" s="51"/>
      <c r="D35" s="7">
        <f>SUM(D24:D34)</f>
        <v>6993502.5099999998</v>
      </c>
      <c r="E35" s="7">
        <f t="shared" ref="E35:F35" si="1">SUM(E24:E34)</f>
        <v>0</v>
      </c>
      <c r="F35" s="7">
        <f t="shared" si="1"/>
        <v>0</v>
      </c>
      <c r="G35" s="35"/>
    </row>
    <row r="36" spans="1:7" s="12" customFormat="1" ht="102.75" customHeight="1" x14ac:dyDescent="0.25">
      <c r="A36" s="52">
        <v>3</v>
      </c>
      <c r="B36" s="39" t="s">
        <v>21</v>
      </c>
      <c r="C36" s="5" t="s">
        <v>71</v>
      </c>
      <c r="D36" s="8">
        <v>782955.91</v>
      </c>
      <c r="E36" s="30">
        <v>2736461</v>
      </c>
      <c r="F36" s="31">
        <v>2736461</v>
      </c>
      <c r="G36" s="37" t="s">
        <v>36</v>
      </c>
    </row>
    <row r="37" spans="1:7" s="12" customFormat="1" ht="66.75" customHeight="1" x14ac:dyDescent="0.25">
      <c r="A37" s="42"/>
      <c r="B37" s="39"/>
      <c r="C37" s="3" t="s">
        <v>70</v>
      </c>
      <c r="D37" s="8">
        <v>8969844.5399999991</v>
      </c>
      <c r="E37" s="30"/>
      <c r="F37" s="31"/>
      <c r="G37" s="29" t="s">
        <v>82</v>
      </c>
    </row>
    <row r="38" spans="1:7" s="12" customFormat="1" ht="42.75" customHeight="1" x14ac:dyDescent="0.25">
      <c r="A38" s="53"/>
      <c r="B38" s="39"/>
      <c r="C38" s="20" t="s">
        <v>58</v>
      </c>
      <c r="D38" s="28">
        <v>61115.040000000001</v>
      </c>
      <c r="E38" s="7"/>
      <c r="F38" s="7"/>
      <c r="G38" s="37" t="s">
        <v>79</v>
      </c>
    </row>
    <row r="39" spans="1:7" s="12" customFormat="1" ht="24" customHeight="1" x14ac:dyDescent="0.25">
      <c r="A39" s="49" t="s">
        <v>23</v>
      </c>
      <c r="B39" s="50"/>
      <c r="C39" s="51"/>
      <c r="D39" s="7">
        <f>SUM(D36:D38)</f>
        <v>9813915.4899999984</v>
      </c>
      <c r="E39" s="7">
        <f t="shared" ref="E39:F39" si="2">SUM(E36:E38)</f>
        <v>2736461</v>
      </c>
      <c r="F39" s="7">
        <f t="shared" si="2"/>
        <v>2736461</v>
      </c>
      <c r="G39" s="35"/>
    </row>
    <row r="40" spans="1:7" s="12" customFormat="1" ht="42" customHeight="1" x14ac:dyDescent="0.25">
      <c r="A40" s="52">
        <v>4</v>
      </c>
      <c r="B40" s="54" t="s">
        <v>37</v>
      </c>
      <c r="C40" s="5" t="s">
        <v>63</v>
      </c>
      <c r="D40" s="28">
        <v>50000</v>
      </c>
      <c r="E40" s="7"/>
      <c r="F40" s="7"/>
      <c r="G40" s="46" t="s">
        <v>38</v>
      </c>
    </row>
    <row r="41" spans="1:7" s="12" customFormat="1" ht="39" customHeight="1" x14ac:dyDescent="0.25">
      <c r="A41" s="42"/>
      <c r="B41" s="55"/>
      <c r="C41" s="5" t="s">
        <v>65</v>
      </c>
      <c r="D41" s="28">
        <v>-50000</v>
      </c>
      <c r="E41" s="7"/>
      <c r="F41" s="7"/>
      <c r="G41" s="48"/>
    </row>
    <row r="42" spans="1:7" s="12" customFormat="1" ht="39" customHeight="1" x14ac:dyDescent="0.25">
      <c r="A42" s="42"/>
      <c r="B42" s="55"/>
      <c r="C42" s="5" t="s">
        <v>62</v>
      </c>
      <c r="D42" s="28">
        <v>100000</v>
      </c>
      <c r="E42" s="7"/>
      <c r="F42" s="7"/>
      <c r="G42" s="29" t="s">
        <v>83</v>
      </c>
    </row>
    <row r="43" spans="1:7" s="12" customFormat="1" ht="63" customHeight="1" x14ac:dyDescent="0.25">
      <c r="A43" s="42"/>
      <c r="B43" s="55"/>
      <c r="C43" s="5" t="s">
        <v>64</v>
      </c>
      <c r="D43" s="28">
        <v>1400000</v>
      </c>
      <c r="E43" s="7"/>
      <c r="F43" s="7"/>
      <c r="G43" s="29" t="s">
        <v>81</v>
      </c>
    </row>
    <row r="44" spans="1:7" s="12" customFormat="1" ht="40.5" customHeight="1" x14ac:dyDescent="0.25">
      <c r="A44" s="53"/>
      <c r="B44" s="56"/>
      <c r="C44" s="1" t="s">
        <v>58</v>
      </c>
      <c r="D44" s="28">
        <v>760542.71999999997</v>
      </c>
      <c r="E44" s="7"/>
      <c r="F44" s="7"/>
      <c r="G44" s="37" t="s">
        <v>79</v>
      </c>
    </row>
    <row r="45" spans="1:7" s="12" customFormat="1" ht="24" customHeight="1" x14ac:dyDescent="0.25">
      <c r="A45" s="49" t="s">
        <v>39</v>
      </c>
      <c r="B45" s="50"/>
      <c r="C45" s="51"/>
      <c r="D45" s="7">
        <f>SUM(D40:D44)</f>
        <v>2260542.7199999997</v>
      </c>
      <c r="E45" s="7">
        <f t="shared" ref="E45:F45" si="3">SUM(E40:E44)</f>
        <v>0</v>
      </c>
      <c r="F45" s="7">
        <f t="shared" si="3"/>
        <v>0</v>
      </c>
      <c r="G45" s="35"/>
    </row>
    <row r="46" spans="1:7" s="12" customFormat="1" ht="44.25" customHeight="1" x14ac:dyDescent="0.25">
      <c r="A46" s="38">
        <v>5</v>
      </c>
      <c r="B46" s="39" t="s">
        <v>40</v>
      </c>
      <c r="C46" s="5" t="s">
        <v>68</v>
      </c>
      <c r="D46" s="28">
        <v>180000</v>
      </c>
      <c r="E46" s="7"/>
      <c r="F46" s="7"/>
      <c r="G46" s="57" t="s">
        <v>89</v>
      </c>
    </row>
    <row r="47" spans="1:7" s="12" customFormat="1" ht="33.75" customHeight="1" x14ac:dyDescent="0.25">
      <c r="A47" s="38"/>
      <c r="B47" s="39"/>
      <c r="C47" s="5" t="s">
        <v>68</v>
      </c>
      <c r="D47" s="28">
        <v>-180000</v>
      </c>
      <c r="E47" s="7"/>
      <c r="F47" s="7"/>
      <c r="G47" s="57"/>
    </row>
    <row r="48" spans="1:7" s="12" customFormat="1" ht="55.5" customHeight="1" x14ac:dyDescent="0.25">
      <c r="A48" s="38"/>
      <c r="B48" s="39"/>
      <c r="C48" s="5" t="s">
        <v>69</v>
      </c>
      <c r="D48" s="28">
        <v>445163.8</v>
      </c>
      <c r="E48" s="7"/>
      <c r="F48" s="7"/>
      <c r="G48" s="29" t="s">
        <v>45</v>
      </c>
    </row>
    <row r="49" spans="1:7" s="12" customFormat="1" ht="33.75" customHeight="1" x14ac:dyDescent="0.25">
      <c r="A49" s="38"/>
      <c r="B49" s="39"/>
      <c r="C49" s="5" t="s">
        <v>58</v>
      </c>
      <c r="D49" s="28">
        <v>67905.600000000006</v>
      </c>
      <c r="E49" s="7"/>
      <c r="F49" s="7"/>
      <c r="G49" s="37" t="s">
        <v>79</v>
      </c>
    </row>
    <row r="50" spans="1:7" s="12" customFormat="1" ht="24" customHeight="1" x14ac:dyDescent="0.25">
      <c r="A50" s="49" t="s">
        <v>41</v>
      </c>
      <c r="B50" s="50"/>
      <c r="C50" s="51"/>
      <c r="D50" s="7">
        <f>SUM(D46:D49)</f>
        <v>513069.4</v>
      </c>
      <c r="E50" s="7">
        <f>SUM(E46:E47)</f>
        <v>0</v>
      </c>
      <c r="F50" s="7">
        <f>SUM(F46:F47)</f>
        <v>0</v>
      </c>
      <c r="G50" s="35"/>
    </row>
    <row r="51" spans="1:7" s="12" customFormat="1" ht="48" customHeight="1" x14ac:dyDescent="0.25">
      <c r="A51" s="38">
        <v>6</v>
      </c>
      <c r="B51" s="58" t="s">
        <v>42</v>
      </c>
      <c r="C51" s="5" t="s">
        <v>66</v>
      </c>
      <c r="D51" s="28">
        <v>37525.199999999997</v>
      </c>
      <c r="E51" s="7"/>
      <c r="F51" s="7"/>
      <c r="G51" s="46" t="s">
        <v>43</v>
      </c>
    </row>
    <row r="52" spans="1:7" s="12" customFormat="1" ht="24" customHeight="1" x14ac:dyDescent="0.25">
      <c r="A52" s="38"/>
      <c r="B52" s="59"/>
      <c r="C52" s="5" t="s">
        <v>67</v>
      </c>
      <c r="D52" s="28">
        <v>-37525.199999999997</v>
      </c>
      <c r="E52" s="7"/>
      <c r="F52" s="7"/>
      <c r="G52" s="48"/>
    </row>
    <row r="53" spans="1:7" s="12" customFormat="1" ht="24" customHeight="1" x14ac:dyDescent="0.25">
      <c r="A53" s="38" t="s">
        <v>44</v>
      </c>
      <c r="B53" s="38"/>
      <c r="C53" s="38"/>
      <c r="D53" s="7">
        <f>SUM(D51:D52)</f>
        <v>0</v>
      </c>
      <c r="E53" s="7">
        <f t="shared" ref="E53:F53" si="4">SUM(E51:E52)</f>
        <v>0</v>
      </c>
      <c r="F53" s="7">
        <f t="shared" si="4"/>
        <v>0</v>
      </c>
      <c r="G53" s="13"/>
    </row>
    <row r="54" spans="1:7" ht="21.75" customHeight="1" x14ac:dyDescent="0.25">
      <c r="A54" s="38" t="s">
        <v>9</v>
      </c>
      <c r="B54" s="38"/>
      <c r="C54" s="38"/>
      <c r="D54" s="4">
        <f>D23+D35+D39+D45+D50+D53</f>
        <v>90678611.920000017</v>
      </c>
      <c r="E54" s="4">
        <f t="shared" ref="E54:F54" si="5">E23+E35+E39+E45+E50+E53</f>
        <v>2736461</v>
      </c>
      <c r="F54" s="4">
        <f t="shared" si="5"/>
        <v>2736461</v>
      </c>
      <c r="G54" s="5"/>
    </row>
    <row r="55" spans="1:7" ht="23.25" customHeight="1" x14ac:dyDescent="0.25">
      <c r="A55" s="22"/>
      <c r="B55" s="22"/>
      <c r="C55" s="22"/>
      <c r="D55" s="4"/>
      <c r="E55" s="4"/>
      <c r="F55" s="4"/>
      <c r="G55" s="5"/>
    </row>
    <row r="56" spans="1:7" ht="45" customHeight="1" x14ac:dyDescent="0.25">
      <c r="A56" s="1"/>
      <c r="B56" s="10" t="s">
        <v>4</v>
      </c>
      <c r="C56" s="21" t="s">
        <v>0</v>
      </c>
      <c r="D56" s="14" t="s">
        <v>1</v>
      </c>
      <c r="E56" s="14"/>
      <c r="F56" s="14"/>
      <c r="G56" s="15" t="s">
        <v>2</v>
      </c>
    </row>
    <row r="57" spans="1:7" ht="21" customHeight="1" x14ac:dyDescent="0.25">
      <c r="A57" s="1"/>
      <c r="B57" s="39" t="s">
        <v>10</v>
      </c>
      <c r="C57" s="39"/>
      <c r="D57" s="39"/>
      <c r="E57" s="39"/>
      <c r="F57" s="39"/>
      <c r="G57" s="39"/>
    </row>
    <row r="58" spans="1:7" x14ac:dyDescent="0.25">
      <c r="A58" s="1"/>
      <c r="B58" s="6">
        <v>2023</v>
      </c>
      <c r="C58" s="24">
        <v>2777126157.54</v>
      </c>
      <c r="D58" s="5">
        <f>D10</f>
        <v>90678611.920000002</v>
      </c>
      <c r="E58" s="5"/>
      <c r="F58" s="5"/>
      <c r="G58" s="5">
        <f>SUM(C58+D58)</f>
        <v>2867804769.46</v>
      </c>
    </row>
    <row r="59" spans="1:7" x14ac:dyDescent="0.25">
      <c r="A59" s="1"/>
      <c r="B59" s="6">
        <v>2024</v>
      </c>
      <c r="C59" s="24">
        <v>2234813051.5500002</v>
      </c>
      <c r="D59" s="5">
        <f>E10</f>
        <v>2736461</v>
      </c>
      <c r="E59" s="5"/>
      <c r="F59" s="5"/>
      <c r="G59" s="5">
        <f t="shared" ref="G59:G60" si="6">SUM(C59+D59)</f>
        <v>2237549512.5500002</v>
      </c>
    </row>
    <row r="60" spans="1:7" x14ac:dyDescent="0.25">
      <c r="A60" s="1"/>
      <c r="B60" s="6">
        <v>2025</v>
      </c>
      <c r="C60" s="24">
        <v>1294617971.46</v>
      </c>
      <c r="D60" s="5">
        <f>F10</f>
        <v>2736461</v>
      </c>
      <c r="E60" s="5"/>
      <c r="F60" s="5"/>
      <c r="G60" s="5">
        <f t="shared" si="6"/>
        <v>1297354432.46</v>
      </c>
    </row>
    <row r="61" spans="1:7" ht="21" customHeight="1" x14ac:dyDescent="0.25">
      <c r="A61" s="1"/>
      <c r="B61" s="38" t="s">
        <v>11</v>
      </c>
      <c r="C61" s="38"/>
      <c r="D61" s="38"/>
      <c r="E61" s="38"/>
      <c r="F61" s="38"/>
      <c r="G61" s="38"/>
    </row>
    <row r="62" spans="1:7" x14ac:dyDescent="0.25">
      <c r="A62" s="1"/>
      <c r="B62" s="6">
        <v>2023</v>
      </c>
      <c r="C62" s="24">
        <v>2805665632.6399999</v>
      </c>
      <c r="D62" s="5">
        <f>SUM(D54)</f>
        <v>90678611.920000017</v>
      </c>
      <c r="E62" s="5"/>
      <c r="F62" s="5"/>
      <c r="G62" s="5">
        <f>SUM(C62+D62)</f>
        <v>2896344244.5599999</v>
      </c>
    </row>
    <row r="63" spans="1:7" x14ac:dyDescent="0.25">
      <c r="A63" s="1"/>
      <c r="B63" s="6">
        <v>2024</v>
      </c>
      <c r="C63" s="24">
        <v>2234813051.5500002</v>
      </c>
      <c r="D63" s="5">
        <f>SUM(E54)</f>
        <v>2736461</v>
      </c>
      <c r="E63" s="5"/>
      <c r="F63" s="5"/>
      <c r="G63" s="5">
        <f t="shared" ref="G63:G64" si="7">SUM(C63+D63)</f>
        <v>2237549512.5500002</v>
      </c>
    </row>
    <row r="64" spans="1:7" x14ac:dyDescent="0.25">
      <c r="A64" s="1"/>
      <c r="B64" s="6">
        <v>2025</v>
      </c>
      <c r="C64" s="24">
        <v>1294617971.46</v>
      </c>
      <c r="D64" s="5">
        <f>SUM(F54)</f>
        <v>2736461</v>
      </c>
      <c r="E64" s="5"/>
      <c r="F64" s="5"/>
      <c r="G64" s="5">
        <f t="shared" si="7"/>
        <v>1297354432.46</v>
      </c>
    </row>
    <row r="65" spans="1:7" ht="23.25" customHeight="1" x14ac:dyDescent="0.25">
      <c r="A65" s="1"/>
      <c r="B65" s="38" t="s">
        <v>3</v>
      </c>
      <c r="C65" s="38"/>
      <c r="D65" s="38"/>
      <c r="E65" s="38"/>
      <c r="F65" s="38"/>
      <c r="G65" s="38"/>
    </row>
    <row r="66" spans="1:7" x14ac:dyDescent="0.25">
      <c r="A66" s="1"/>
      <c r="B66" s="6">
        <v>2023</v>
      </c>
      <c r="C66" s="11">
        <f>C58-C62</f>
        <v>-28539475.099999905</v>
      </c>
      <c r="D66" s="26">
        <f>SUM(D58-D62)</f>
        <v>-1.4901161193847656E-8</v>
      </c>
      <c r="E66" s="5"/>
      <c r="F66" s="5"/>
      <c r="G66" s="5">
        <f>G58-G62</f>
        <v>-28539475.099999905</v>
      </c>
    </row>
    <row r="67" spans="1:7" x14ac:dyDescent="0.25">
      <c r="A67" s="1"/>
      <c r="B67" s="6">
        <v>2024</v>
      </c>
      <c r="C67" s="11">
        <f>C59-C63</f>
        <v>0</v>
      </c>
      <c r="D67" s="5">
        <f>SUM(D59-D63)</f>
        <v>0</v>
      </c>
      <c r="E67" s="5"/>
      <c r="F67" s="5"/>
      <c r="G67" s="5">
        <f t="shared" ref="G67:G68" si="8">SUM(C67+D67)</f>
        <v>0</v>
      </c>
    </row>
    <row r="68" spans="1:7" x14ac:dyDescent="0.25">
      <c r="A68" s="1"/>
      <c r="B68" s="6">
        <v>2025</v>
      </c>
      <c r="C68" s="11">
        <f>C60-C64</f>
        <v>0</v>
      </c>
      <c r="D68" s="5">
        <f t="shared" ref="D68" si="9">SUM(D60-D64)</f>
        <v>0</v>
      </c>
      <c r="E68" s="5"/>
      <c r="F68" s="5"/>
      <c r="G68" s="5">
        <f t="shared" si="8"/>
        <v>0</v>
      </c>
    </row>
  </sheetData>
  <mergeCells count="36">
    <mergeCell ref="B5:B9"/>
    <mergeCell ref="A5:A9"/>
    <mergeCell ref="G5:G6"/>
    <mergeCell ref="A45:C45"/>
    <mergeCell ref="G46:G47"/>
    <mergeCell ref="A50:C50"/>
    <mergeCell ref="B51:B52"/>
    <mergeCell ref="G51:G52"/>
    <mergeCell ref="B46:B49"/>
    <mergeCell ref="A46:A49"/>
    <mergeCell ref="A39:C39"/>
    <mergeCell ref="B24:B34"/>
    <mergeCell ref="A24:A34"/>
    <mergeCell ref="G40:G41"/>
    <mergeCell ref="B40:B44"/>
    <mergeCell ref="A40:A44"/>
    <mergeCell ref="A10:C10"/>
    <mergeCell ref="G26:G28"/>
    <mergeCell ref="G30:G31"/>
    <mergeCell ref="A35:C35"/>
    <mergeCell ref="A36:A38"/>
    <mergeCell ref="G20:G21"/>
    <mergeCell ref="B65:G65"/>
    <mergeCell ref="A54:C54"/>
    <mergeCell ref="B57:G57"/>
    <mergeCell ref="B61:G61"/>
    <mergeCell ref="A1:G1"/>
    <mergeCell ref="A2:G2"/>
    <mergeCell ref="A11:G11"/>
    <mergeCell ref="A23:C23"/>
    <mergeCell ref="B12:B22"/>
    <mergeCell ref="A12:A22"/>
    <mergeCell ref="B36:B38"/>
    <mergeCell ref="A51:A52"/>
    <mergeCell ref="A53:C53"/>
    <mergeCell ref="A4:G4"/>
  </mergeCells>
  <pageMargins left="0.9055118110236221" right="0.39370078740157483" top="0.59055118110236227" bottom="0.39370078740157483" header="0.31496062992125984" footer="0.31496062992125984"/>
  <pageSetup paperSize="9" scale="61" firstPageNumber="2" fitToHeight="0" orientation="portrait" useFirstPageNumber="1" r:id="rId1"/>
  <headerFooter>
    <oddHeader xml:space="preserve">&amp;C&amp;P
</oddHeader>
  </headerFooter>
  <rowBreaks count="2" manualBreakCount="2">
    <brk id="25" max="6" man="1"/>
    <brk id="5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февраль </vt:lpstr>
      <vt:lpstr>'февраль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2023-02-15T11:12:22Z</dcterms:modified>
</cp:coreProperties>
</file>