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65" windowWidth="14805" windowHeight="6150"/>
  </bookViews>
  <sheets>
    <sheet name="очеред.сентябрь" sheetId="8" r:id="rId1"/>
  </sheets>
  <definedNames>
    <definedName name="_xlnm.Print_Area" localSheetId="0">очеред.сентябрь!$A$1:$G$107</definedName>
  </definedNames>
  <calcPr calcId="145621"/>
</workbook>
</file>

<file path=xl/calcChain.xml><?xml version="1.0" encoding="utf-8"?>
<calcChain xmlns="http://schemas.openxmlformats.org/spreadsheetml/2006/main">
  <c r="H93" i="8" l="1"/>
  <c r="H35" i="8"/>
  <c r="H11" i="8"/>
  <c r="D25" i="8" l="1"/>
  <c r="D19" i="8"/>
  <c r="D12" i="8"/>
  <c r="E31" i="8"/>
  <c r="F31" i="8"/>
  <c r="E12" i="8"/>
  <c r="F12" i="8"/>
  <c r="E25" i="8"/>
  <c r="F25" i="8"/>
  <c r="E19" i="8"/>
  <c r="F19" i="8"/>
  <c r="D26" i="8"/>
  <c r="D31" i="8" s="1"/>
  <c r="D35" i="8" l="1"/>
  <c r="D39" i="8" l="1"/>
  <c r="D41" i="8"/>
  <c r="D61" i="8" l="1"/>
  <c r="J62" i="8" s="1"/>
  <c r="D70" i="8"/>
  <c r="D71" i="8" s="1"/>
  <c r="D55" i="8"/>
  <c r="E88" i="8" l="1"/>
  <c r="F88" i="8"/>
  <c r="E82" i="8"/>
  <c r="F82" i="8"/>
  <c r="E85" i="8"/>
  <c r="F85" i="8"/>
  <c r="D84" i="8"/>
  <c r="D83" i="8"/>
  <c r="D85" i="8" s="1"/>
  <c r="D87" i="8"/>
  <c r="D86" i="8"/>
  <c r="D77" i="8"/>
  <c r="D81" i="8"/>
  <c r="D82" i="8" s="1"/>
  <c r="D74" i="8"/>
  <c r="E64" i="8"/>
  <c r="F64" i="8"/>
  <c r="D60" i="8"/>
  <c r="D75" i="8" l="1"/>
  <c r="D88" i="8"/>
  <c r="J61" i="8" s="1"/>
  <c r="J63" i="8" s="1"/>
  <c r="E92" i="8"/>
  <c r="F92" i="8"/>
  <c r="D89" i="8"/>
  <c r="D92" i="8" s="1"/>
  <c r="E56" i="8"/>
  <c r="F56" i="8"/>
  <c r="E71" i="8"/>
  <c r="F71" i="8"/>
  <c r="E78" i="8"/>
  <c r="F78" i="8"/>
  <c r="D78" i="8"/>
  <c r="E75" i="8"/>
  <c r="F75" i="8"/>
  <c r="D57" i="8"/>
  <c r="D64" i="8" s="1"/>
  <c r="D52" i="8"/>
  <c r="D51" i="8"/>
  <c r="D43" i="8"/>
  <c r="D56" i="8" l="1"/>
  <c r="D93" i="8" s="1"/>
  <c r="F93" i="8"/>
  <c r="E93" i="8"/>
  <c r="D102" i="8" l="1"/>
  <c r="E35" i="8"/>
  <c r="F35" i="8"/>
  <c r="D97" i="8"/>
  <c r="D103" i="8" l="1"/>
  <c r="D101" i="8"/>
  <c r="D98" i="8" l="1"/>
  <c r="D99" i="8"/>
  <c r="D105" i="8" l="1"/>
  <c r="D107" i="8"/>
  <c r="C107" i="8"/>
  <c r="C106" i="8"/>
  <c r="C105" i="8"/>
  <c r="G103" i="8"/>
  <c r="G99" i="8"/>
  <c r="G98" i="8"/>
  <c r="D108" i="8" l="1"/>
  <c r="H106" i="8"/>
  <c r="G97" i="8"/>
  <c r="G107" i="8"/>
  <c r="D106" i="8" l="1"/>
  <c r="G106" i="8" s="1"/>
  <c r="G101" i="8"/>
  <c r="G105" i="8" s="1"/>
  <c r="G102" i="8"/>
</calcChain>
</file>

<file path=xl/sharedStrings.xml><?xml version="1.0" encoding="utf-8"?>
<sst xmlns="http://schemas.openxmlformats.org/spreadsheetml/2006/main" count="179" uniqueCount="156">
  <si>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</si>
  <si>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</si>
  <si>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</si>
  <si>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</si>
  <si>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</si>
  <si>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</si>
  <si>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</si>
  <si>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</si>
  <si>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</si>
  <si>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</si>
  <si>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</si>
  <si>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</si>
  <si>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</si>
  <si>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</si>
  <si>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</si>
  <si>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</si>
  <si>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</si>
  <si>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</si>
  <si>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ДОХОДЫ:</t>
  </si>
  <si>
    <t>Итого по доходам:</t>
  </si>
  <si>
    <t>Итого по 954:</t>
  </si>
  <si>
    <t>Администрация</t>
  </si>
  <si>
    <t>Итого расходов:</t>
  </si>
  <si>
    <t>Уточнение объема субсидии на реализацию программ формирования современной городской среды</t>
  </si>
  <si>
    <t>Субсидия на капитальный ремонт детского сада № 32</t>
  </si>
  <si>
    <t>Субсидия на поддержку организаций, входящих в систему спортивной подготовки</t>
  </si>
  <si>
    <t>ИМБТ за достижение показателей деятельности органов исполнительной власти</t>
  </si>
  <si>
    <t>ГУС: Бюджетные ассигнования для заключения контракта на оплату тепловой энергии в предстоящем отопительном сезоне</t>
  </si>
  <si>
    <t>Перераспределение средств по реестру наказов на школу № 10</t>
  </si>
  <si>
    <t>Уточнение бюджетных ассигнований по ремонту фасада Фрунзе, 9/22 (экономия по торгам)</t>
  </si>
  <si>
    <t>Уточнение бюджетных ассигнований по прочим работам по мероприятиям формирования городской среды (экономия по торгам)</t>
  </si>
  <si>
    <t>Уточнение бюджетных ассигнований по мероприятиям по ликвидации подтопления по Желябова, 74 (по факту заключенного договора)</t>
  </si>
  <si>
    <t>Перераспределение бюджетных  ассигнований в целях исполнения судебных актов и оплаты исполнительного документа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</si>
  <si>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</si>
  <si>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Уточнение объема субсидии на реализацию программ формирования современной городской среды (областные и софинансирование)</t>
  </si>
  <si>
    <t>Бюджетные ассигнования на прочие работы при строительстве  централизованной системы водоотведения (корректировка ПСД)</t>
  </si>
  <si>
    <t>Бюджетные ассигнования на капитальный ремонт дорог  (ПСД для ремонта в 2024 году)</t>
  </si>
  <si>
    <t>Бюджетные ассигнования на проведение инженерно-геодезических изысканий и разработка ПСД объекта "Сквер на ул. Гагарина</t>
  </si>
  <si>
    <t>Бюджетные ассигнования на  оплату постановления по делу об административном нарушении за неисполнение требований решения суда и исполнительного листа</t>
  </si>
  <si>
    <t xml:space="preserve">Уточнение бюджетных ассигнований по обслуживанию муниципального долга </t>
  </si>
  <si>
    <t>Итого 961:</t>
  </si>
  <si>
    <t>Управление образования</t>
  </si>
  <si>
    <t>Субсидия на капитальный ремонт детского сада № 32 (областные)</t>
  </si>
  <si>
    <t>Перераспределение бюджетных ассигнований, в связи с уточнением КБК на софинансирование к субсидии на ремонт детского сада № 32</t>
  </si>
  <si>
    <t>Бюджетные ассигнования на обеспечение деятельности учреждений дошкольного образования (в части питания детей родителей СВО)</t>
  </si>
  <si>
    <t>Комитет по культуре</t>
  </si>
  <si>
    <t>Перераспределение бюджетных ассигнований по ФОТ между учреждениями библиотеки и ГДК (по ставкам)</t>
  </si>
  <si>
    <t>Итого по 951:</t>
  </si>
  <si>
    <t>Итого по 953:</t>
  </si>
  <si>
    <t>Комитет по ФК и спорту</t>
  </si>
  <si>
    <t>Итого по 958:</t>
  </si>
  <si>
    <t>КИЗО</t>
  </si>
  <si>
    <t>Бюджетные ассигнования для заключения соглашения о признании и погашении задолженности (СОИ)  за нежилое помещение ул. Советская, 33</t>
  </si>
  <si>
    <t>Бюджетные ассигнования для заключения соглашения о признании и погашении задолженности за апрель-июнь и для дальнейшего заключения договора до конца года по безхозяйным объектам ТП по ул. Ванцетти, 38Б и С.Стальского</t>
  </si>
  <si>
    <t>Итого по 965:</t>
  </si>
  <si>
    <t>городская Дума</t>
  </si>
  <si>
    <t>КСК</t>
  </si>
  <si>
    <t>Центр по обеспечению ОМСУ</t>
  </si>
  <si>
    <t>Бюджетные ассигнования на приобретение техники и жалюзи в здание администрации</t>
  </si>
  <si>
    <t>Перераспределение бюджетных ассигнований, в связи с уточнением КБК по смете учреждения для оплаты задолженности прошлых лет</t>
  </si>
  <si>
    <t>Итого по 969:</t>
  </si>
  <si>
    <t>Погашение бюджетного кредита</t>
  </si>
  <si>
    <t>0702.4170210030.600</t>
  </si>
  <si>
    <t>0310.4820110200.200</t>
  </si>
  <si>
    <t>0310.481010190.200</t>
  </si>
  <si>
    <t>Перераспределение бюджетных ассигнований по смете Управления ГОиЧС по услугам связи (уточнение КБК)</t>
  </si>
  <si>
    <t>0104.5410100360.100</t>
  </si>
  <si>
    <t>0102.5410100350.100</t>
  </si>
  <si>
    <t>0113.7490060050.800</t>
  </si>
  <si>
    <t>0104.5410100360.200</t>
  </si>
  <si>
    <t>Перераспределение бюджетных ассигнований на обеспечение деятельности органом местного самоуправления</t>
  </si>
  <si>
    <t>0801.4220777950.600</t>
  </si>
  <si>
    <t>0801.4210111950.600</t>
  </si>
  <si>
    <t>0804.4240100360.100</t>
  </si>
  <si>
    <t>Бюджетные ассигнования на обеспечение деятельности органом местного самоуправления( за счет перераспределения)</t>
  </si>
  <si>
    <t>0113.5410800650.200</t>
  </si>
  <si>
    <t>0113.5020110230.200</t>
  </si>
  <si>
    <t>0113.5010100360.100</t>
  </si>
  <si>
    <t>1105.4330100360.100</t>
  </si>
  <si>
    <t>0106.7110000460.100</t>
  </si>
  <si>
    <t>0106.7110000470.100</t>
  </si>
  <si>
    <t>0103.7010000430.100</t>
  </si>
  <si>
    <t>0103.7010000440.100</t>
  </si>
  <si>
    <t>Итого по 963:</t>
  </si>
  <si>
    <t>Итого по 962:</t>
  </si>
  <si>
    <t>0113.5410300420.200</t>
  </si>
  <si>
    <t>0106.5310100360.100</t>
  </si>
  <si>
    <t>0701.4110100050.600</t>
  </si>
  <si>
    <t>0709.4160100360.100</t>
  </si>
  <si>
    <t>0501.7490060210.200</t>
  </si>
  <si>
    <t>0501.7490060050.200</t>
  </si>
  <si>
    <t>0503.5610411980.200</t>
  </si>
  <si>
    <t>0602.5500512040.400</t>
  </si>
  <si>
    <t>0409.4620111660.600</t>
  </si>
  <si>
    <t>0503.561F255550.200</t>
  </si>
  <si>
    <t>0113.7790000010.600</t>
  </si>
  <si>
    <t>0113.5410300420.100</t>
  </si>
  <si>
    <t>без адм</t>
  </si>
  <si>
    <t>адм</t>
  </si>
  <si>
    <t>2 02 29999 04 0000 150</t>
  </si>
  <si>
    <t>2 02 25555 04 0000 150</t>
  </si>
  <si>
    <t>2 02 25081 04 0000 150</t>
  </si>
  <si>
    <t>2 02 49999 04 0000 150</t>
  </si>
  <si>
    <t>0113.5410300420.800</t>
  </si>
  <si>
    <t>Перераспределение бюджетных ассигнований по смете МКУ "ГУС"</t>
  </si>
  <si>
    <t>1 03 02000 01 0000 110</t>
  </si>
  <si>
    <t>1 05 03000 01 0000 110</t>
  </si>
  <si>
    <t>1 05 02000 01 0000 110</t>
  </si>
  <si>
    <t>1 05 01000 01 0000 110</t>
  </si>
  <si>
    <t>1 08 07000 01 0000 110</t>
  </si>
  <si>
    <t>1 09 00000 00 0000 110</t>
  </si>
  <si>
    <t>1 11 05324 04 0000 120</t>
  </si>
  <si>
    <t>1 11 07014 04 0000 120</t>
  </si>
  <si>
    <t>1 13 02994 04 0000 130</t>
  </si>
  <si>
    <t>1 14 01000 04 0000 410</t>
  </si>
  <si>
    <t>1 14 02000 04 0000 410</t>
  </si>
  <si>
    <t>1 14 06000 04 0000 430</t>
  </si>
  <si>
    <t>1 16 00000 00 0000 140</t>
  </si>
  <si>
    <t>1 17 05040 04 0000 180</t>
  </si>
  <si>
    <t>2 19 00000 04 0000 150</t>
  </si>
  <si>
    <t>УФНС</t>
  </si>
  <si>
    <t>Итого по УФНС:</t>
  </si>
  <si>
    <t>Итого по администрации:</t>
  </si>
  <si>
    <t>Итого по КИЗО:</t>
  </si>
  <si>
    <t>Комитет Ивановской области по делам гражданской обороны и защиты населения</t>
  </si>
  <si>
    <t>Генеральная прокуратура Российской Федерации</t>
  </si>
  <si>
    <t>1301.5320110270.700</t>
  </si>
  <si>
    <t>0113.8090055490.100</t>
  </si>
  <si>
    <t>0501.7490060050.800</t>
  </si>
  <si>
    <t>0113.8090060150.600</t>
  </si>
  <si>
    <t>0701.41702S3500.600</t>
  </si>
  <si>
    <t>Корректировка прогноза поступлений доходов от взносов по ипотечным кредитам в связи с полным погашением остатков взносов в 2022 году</t>
  </si>
  <si>
    <t>Возмещение ущерба, причиненного в результате незаконного или нецелевого использования бюджетных средств, по представлениям КРО</t>
  </si>
  <si>
    <t>Гос.пошлина, корректировка по ходатайству ГАДБ</t>
  </si>
  <si>
    <t>Прибыль МУП, корректировка по ходатайству ГАДБ</t>
  </si>
  <si>
    <t>Компенсации затрат бюджета, корректировка по ходатайству ГАДБ</t>
  </si>
  <si>
    <t>Продажа доли в муниципальном жилом фонде, корректировка по ходатайству ГАДБ</t>
  </si>
  <si>
    <t>Штрафы, неустойки, пени, корректировка по ходатайству ГАДБ (в том числе пени - 9629,54 руб.,   прочее возмещение ущерба - 28000,00 рублей)</t>
  </si>
  <si>
    <t>Продажа муниципального имущества, корректировка по ходатайству ГАДБ</t>
  </si>
  <si>
    <t>Продажа земельных участков, корректировка по ходатайству ГАДБ (в том числе земли, гос. собственность на которые не разграничена - 2 055 700,0 рублей, земли в собственности гор. округов - 8 404 000,0 рублей</t>
  </si>
  <si>
    <t>Плата по соглашениям об установлении сервитута, корректировка по ходатайству ГАДБ</t>
  </si>
  <si>
    <t>Штрафы, корректировка по ходатайству ГАДБ</t>
  </si>
  <si>
    <t xml:space="preserve">Возврат в областной и федеральный бюджет дебиторской задолженности прошлых лет средств субсидии на организацию бесплатного горячего питания 1-4 классов </t>
  </si>
  <si>
    <t>Поступление дебиторской задолженности прошлых лет средств субсидии на обеспечение бесплатного горячего питания 1-4 классов для последующего возврата в областной и федеральный бюджет в сумме 39 808,38 (в соответствии с уровнем софинансирования)</t>
  </si>
  <si>
    <t>Штрафы, назначенные в соответствии с главами КОАП в разрезе КБК, корректировка по фактическим поступлениям.</t>
  </si>
  <si>
    <t>Штрафы в счет погашения дебиторской задолженности, сложившейся по состоянию на 01.01.2020, корректировка по факту поступлений</t>
  </si>
  <si>
    <r>
      <t xml:space="preserve">Дополнительно полученные доходы направлены на погашение бюджетного кредита от Департамента финансов (срок погашения - 31.10.2023 в сумме 11 500 000,0 рублей). В результате из программы муниципальных заимствований исключается получение коммерческого кредита в аналогичной сумме и снижается дефицит бюджета (дефицит бюджета составит </t>
    </r>
    <r>
      <rPr>
        <b/>
        <sz val="12"/>
        <rFont val="Times New Roman"/>
        <family val="1"/>
        <charset val="204"/>
      </rPr>
      <t>18 782 928,08 рублей,</t>
    </r>
    <r>
      <rPr>
        <sz val="12"/>
        <rFont val="Times New Roman"/>
        <family val="1"/>
        <charset val="204"/>
      </rPr>
      <t xml:space="preserve"> в том числе за счет следующих источников: 30 282 928,08 - снижение остатков на счете; (- 11 500 000,00) - снижение коммерческих кредитов). Верхний предел муниципального долга сократится и составит на конец года не более </t>
    </r>
    <r>
      <rPr>
        <b/>
        <sz val="12"/>
        <rFont val="Times New Roman"/>
        <family val="1"/>
        <charset val="204"/>
      </rPr>
      <t>164 941 100,00 рублей</t>
    </r>
  </si>
  <si>
    <t>0701.41702S8900.600</t>
  </si>
  <si>
    <t>0113.8090010950.200</t>
  </si>
  <si>
    <t>0503.5110110010.600</t>
  </si>
  <si>
    <t>Акцизы, корректировка прогноза по согласованию с ГАДБ</t>
  </si>
  <si>
    <t>ЕНВД, корректировка прогноза по согласованию с ГАДБ</t>
  </si>
  <si>
    <t>ЕСХН, корректировка прогноза по согласованию с ГАДБ</t>
  </si>
  <si>
    <t>Штрафы, корректировка прогноза по согласованию с ГАДБ</t>
  </si>
  <si>
    <t>УСН, корректировка прогноза по согласованию с ГАДБ</t>
  </si>
  <si>
    <t>Отмененные налоги, корректировка прогноза по согласованию с ГАДБ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</si>
</sst>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6" fillId="0" borderId="4">
      <alignment horizontal="center" vertical="top" shrinkToFit="1"/>
    </xf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vertical="center"/>
    </xf>
    <xf numFmtId="49" fontId="5" fillId="0" borderId="1" xfId="5" applyNumberFormat="1" applyFont="1" applyFill="1" applyBorder="1" applyAlignment="1" applyProtection="1">
      <alignment vertical="center"/>
      <protection locked="0"/>
    </xf>
    <xf numFmtId="4" fontId="4" fillId="0" borderId="0" xfId="0" applyNumberFormat="1" applyFont="1" applyFill="1" applyBorder="1" applyAlignment="1">
      <alignment vertical="center"/>
    </xf>
    <xf numFmtId="4" fontId="5" fillId="0" borderId="1" xfId="5" applyNumberFormat="1" applyFont="1" applyFill="1" applyBorder="1" applyAlignment="1" applyProtection="1">
      <alignment horizontal="center" vertical="center"/>
      <protection locked="0"/>
    </xf>
    <xf numFmtId="4" fontId="7" fillId="0" borderId="1" xfId="5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49" fontId="3" fillId="0" borderId="1" xfId="5" applyNumberFormat="1" applyFont="1" applyFill="1" applyBorder="1" applyAlignment="1" applyProtection="1">
      <alignment vertical="center"/>
      <protection locked="0"/>
    </xf>
    <xf numFmtId="4" fontId="3" fillId="0" borderId="1" xfId="5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3" fontId="7" fillId="0" borderId="1" xfId="5" applyFont="1" applyFill="1" applyBorder="1" applyAlignment="1" applyProtection="1">
      <alignment vertical="center"/>
      <protection locked="0"/>
    </xf>
    <xf numFmtId="4" fontId="3" fillId="0" borderId="0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/>
    </xf>
  </cellXfs>
  <cellStyles count="6">
    <cellStyle name="xl23" xfId="2"/>
    <cellStyle name="xl29" xfId="4"/>
    <cellStyle name="xl32" xfId="3"/>
    <cellStyle name="xl44" xfId="1"/>
    <cellStyle name="Обычный" xfId="0" builtinId="0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8"/>
  <sheetViews>
    <sheetView tabSelected="1" view="pageBreakPreview" topLeftCell="A88" zoomScale="90" zoomScaleNormal="100" zoomScaleSheetLayoutView="90" workbookViewId="0">
      <selection activeCell="H93" sqref="H93"/>
    </sheetView>
  </sheetViews>
  <sheetFormatPr defaultRowHeight="15.75" x14ac:dyDescent="0.25"/>
  <cols>
    <col min="1" max="1" width="6.42578125" style="10" customWidth="1"/>
    <col min="2" max="2" width="18.85546875" style="35" customWidth="1"/>
    <col min="3" max="3" width="24.42578125" style="36" customWidth="1"/>
    <col min="4" max="4" width="17.7109375" style="10" customWidth="1"/>
    <col min="5" max="5" width="17.28515625" style="10" customWidth="1"/>
    <col min="6" max="6" width="13.7109375" style="10" customWidth="1"/>
    <col min="7" max="7" width="38.85546875" style="10" customWidth="1"/>
    <col min="8" max="8" width="23.140625" style="10" customWidth="1"/>
    <col min="9" max="9" width="25.28515625" style="10" customWidth="1"/>
    <col min="10" max="10" width="14" style="10" bestFit="1" customWidth="1"/>
    <col min="11" max="16384" width="9.140625" style="10"/>
  </cols>
  <sheetData>
    <row r="1" spans="1:20" ht="107.25" customHeight="1" x14ac:dyDescent="0.25">
      <c r="A1" s="54" t="s">
        <v>16</v>
      </c>
      <c r="B1" s="54"/>
      <c r="C1" s="54"/>
      <c r="D1" s="54"/>
      <c r="E1" s="54"/>
      <c r="F1" s="54"/>
      <c r="G1" s="54"/>
    </row>
    <row r="2" spans="1:20" ht="35.25" customHeight="1" x14ac:dyDescent="0.25">
      <c r="A2" s="55" t="s">
        <v>8</v>
      </c>
      <c r="B2" s="55"/>
      <c r="C2" s="55"/>
      <c r="D2" s="55"/>
      <c r="E2" s="55"/>
      <c r="F2" s="55"/>
      <c r="G2" s="55"/>
    </row>
    <row r="3" spans="1:20" ht="31.5" x14ac:dyDescent="0.25">
      <c r="A3" s="2" t="s">
        <v>5</v>
      </c>
      <c r="B3" s="3" t="s">
        <v>15</v>
      </c>
      <c r="C3" s="11" t="s">
        <v>7</v>
      </c>
      <c r="D3" s="1" t="s">
        <v>13</v>
      </c>
      <c r="E3" s="1" t="s">
        <v>14</v>
      </c>
      <c r="F3" s="2" t="s">
        <v>17</v>
      </c>
      <c r="G3" s="2" t="s">
        <v>6</v>
      </c>
    </row>
    <row r="4" spans="1:20" ht="30" customHeight="1" x14ac:dyDescent="0.25">
      <c r="A4" s="50" t="s">
        <v>18</v>
      </c>
      <c r="B4" s="50"/>
      <c r="C4" s="50"/>
      <c r="D4" s="50"/>
      <c r="E4" s="50"/>
      <c r="F4" s="50"/>
      <c r="G4" s="50"/>
    </row>
    <row r="5" spans="1:20" ht="57.75" customHeight="1" x14ac:dyDescent="0.25">
      <c r="A5" s="50">
        <v>1</v>
      </c>
      <c r="B5" s="50" t="s">
        <v>11</v>
      </c>
      <c r="C5" s="15" t="s">
        <v>100</v>
      </c>
      <c r="D5" s="6">
        <v>-636363.64</v>
      </c>
      <c r="E5" s="3">
        <v>0</v>
      </c>
      <c r="F5" s="3">
        <v>0</v>
      </c>
      <c r="G5" s="44" t="s">
        <v>23</v>
      </c>
    </row>
    <row r="6" spans="1:20" ht="47.25" customHeight="1" x14ac:dyDescent="0.25">
      <c r="A6" s="50"/>
      <c r="B6" s="50"/>
      <c r="C6" s="15" t="s">
        <v>99</v>
      </c>
      <c r="D6" s="6">
        <v>7800000</v>
      </c>
      <c r="E6" s="3">
        <v>0</v>
      </c>
      <c r="F6" s="3">
        <v>0</v>
      </c>
      <c r="G6" s="44" t="s">
        <v>24</v>
      </c>
    </row>
    <row r="7" spans="1:20" ht="57.75" customHeight="1" x14ac:dyDescent="0.25">
      <c r="A7" s="50"/>
      <c r="B7" s="50"/>
      <c r="C7" s="15" t="s">
        <v>101</v>
      </c>
      <c r="D7" s="6">
        <v>32102.26</v>
      </c>
      <c r="E7" s="3">
        <v>0</v>
      </c>
      <c r="F7" s="3">
        <v>0</v>
      </c>
      <c r="G7" s="44" t="s">
        <v>25</v>
      </c>
    </row>
    <row r="8" spans="1:20" ht="57.75" customHeight="1" x14ac:dyDescent="0.25">
      <c r="A8" s="50"/>
      <c r="B8" s="50"/>
      <c r="C8" s="15" t="s">
        <v>102</v>
      </c>
      <c r="D8" s="6">
        <v>1432200</v>
      </c>
      <c r="E8" s="3">
        <v>0</v>
      </c>
      <c r="F8" s="3">
        <v>0</v>
      </c>
      <c r="G8" s="19" t="s">
        <v>26</v>
      </c>
    </row>
    <row r="9" spans="1:20" ht="73.5" customHeight="1" x14ac:dyDescent="0.25">
      <c r="A9" s="50"/>
      <c r="B9" s="50"/>
      <c r="C9" s="23" t="s">
        <v>118</v>
      </c>
      <c r="D9" s="25">
        <v>-33077</v>
      </c>
      <c r="E9" s="3">
        <v>0</v>
      </c>
      <c r="F9" s="3">
        <v>0</v>
      </c>
      <c r="G9" s="27" t="s">
        <v>131</v>
      </c>
    </row>
    <row r="10" spans="1:20" ht="65.25" customHeight="1" x14ac:dyDescent="0.25">
      <c r="A10" s="50"/>
      <c r="B10" s="50"/>
      <c r="C10" s="23" t="s">
        <v>117</v>
      </c>
      <c r="D10" s="25">
        <v>22483.98</v>
      </c>
      <c r="E10" s="3">
        <v>0</v>
      </c>
      <c r="F10" s="3">
        <v>0</v>
      </c>
      <c r="G10" s="27" t="s">
        <v>132</v>
      </c>
    </row>
    <row r="11" spans="1:20" ht="98.25" customHeight="1" x14ac:dyDescent="0.25">
      <c r="A11" s="50"/>
      <c r="B11" s="50"/>
      <c r="C11" s="29" t="s">
        <v>119</v>
      </c>
      <c r="D11" s="30">
        <v>-39808.379999999997</v>
      </c>
      <c r="E11" s="3">
        <v>0</v>
      </c>
      <c r="F11" s="3">
        <v>0</v>
      </c>
      <c r="G11" s="28" t="s">
        <v>142</v>
      </c>
      <c r="H11" s="33">
        <f>D5+D6+D7+D8</f>
        <v>8627938.620000001</v>
      </c>
    </row>
    <row r="12" spans="1:20" ht="24" customHeight="1" x14ac:dyDescent="0.25">
      <c r="A12" s="50" t="s">
        <v>20</v>
      </c>
      <c r="B12" s="50"/>
      <c r="C12" s="50"/>
      <c r="D12" s="21">
        <f>SUM(D5:D11)</f>
        <v>8577537.2200000007</v>
      </c>
      <c r="E12" s="21">
        <f t="shared" ref="E12:F12" si="0">SUM(E5:E11)</f>
        <v>0</v>
      </c>
      <c r="F12" s="21">
        <f t="shared" si="0"/>
        <v>0</v>
      </c>
      <c r="G12" s="17"/>
    </row>
    <row r="13" spans="1:20" ht="36" customHeight="1" x14ac:dyDescent="0.25">
      <c r="A13" s="50">
        <v>2</v>
      </c>
      <c r="B13" s="50" t="s">
        <v>120</v>
      </c>
      <c r="C13" s="23" t="s">
        <v>105</v>
      </c>
      <c r="D13" s="25">
        <v>1403224.41</v>
      </c>
      <c r="E13" s="3">
        <v>0</v>
      </c>
      <c r="F13" s="3">
        <v>0</v>
      </c>
      <c r="G13" s="27" t="s">
        <v>150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36" customHeight="1" x14ac:dyDescent="0.25">
      <c r="A14" s="50"/>
      <c r="B14" s="50"/>
      <c r="C14" s="23" t="s">
        <v>107</v>
      </c>
      <c r="D14" s="25">
        <v>-202200</v>
      </c>
      <c r="E14" s="3">
        <v>0</v>
      </c>
      <c r="F14" s="3">
        <v>0</v>
      </c>
      <c r="G14" s="27" t="s">
        <v>151</v>
      </c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ht="36" customHeight="1" x14ac:dyDescent="0.25">
      <c r="A15" s="50"/>
      <c r="B15" s="50"/>
      <c r="C15" s="23" t="s">
        <v>106</v>
      </c>
      <c r="D15" s="25">
        <v>233600</v>
      </c>
      <c r="E15" s="3">
        <v>0</v>
      </c>
      <c r="F15" s="3">
        <v>0</v>
      </c>
      <c r="G15" s="27" t="s">
        <v>152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ht="36" customHeight="1" x14ac:dyDescent="0.25">
      <c r="A16" s="50"/>
      <c r="B16" s="50"/>
      <c r="C16" s="23" t="s">
        <v>117</v>
      </c>
      <c r="D16" s="25">
        <v>517</v>
      </c>
      <c r="E16" s="3">
        <v>0</v>
      </c>
      <c r="F16" s="3">
        <v>0</v>
      </c>
      <c r="G16" s="27" t="s">
        <v>153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ht="36" customHeight="1" x14ac:dyDescent="0.25">
      <c r="A17" s="50"/>
      <c r="B17" s="50"/>
      <c r="C17" s="23" t="s">
        <v>108</v>
      </c>
      <c r="D17" s="25">
        <v>-1581</v>
      </c>
      <c r="E17" s="3">
        <v>0</v>
      </c>
      <c r="F17" s="3">
        <v>0</v>
      </c>
      <c r="G17" s="27" t="s">
        <v>154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ht="36" customHeight="1" x14ac:dyDescent="0.25">
      <c r="A18" s="50"/>
      <c r="B18" s="50"/>
      <c r="C18" s="23" t="s">
        <v>110</v>
      </c>
      <c r="D18" s="25">
        <v>943</v>
      </c>
      <c r="E18" s="3">
        <v>0</v>
      </c>
      <c r="F18" s="3">
        <v>0</v>
      </c>
      <c r="G18" s="27" t="s">
        <v>155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ht="24" customHeight="1" x14ac:dyDescent="0.25">
      <c r="A19" s="50" t="s">
        <v>121</v>
      </c>
      <c r="B19" s="50"/>
      <c r="C19" s="50"/>
      <c r="D19" s="26">
        <f>SUM(D13:D18)</f>
        <v>1434503.41</v>
      </c>
      <c r="E19" s="32">
        <f t="shared" ref="E19:F19" si="1">SUM(E13:E18)</f>
        <v>0</v>
      </c>
      <c r="F19" s="32">
        <f t="shared" si="1"/>
        <v>0</v>
      </c>
      <c r="G19" s="27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42" customHeight="1" x14ac:dyDescent="0.25">
      <c r="A20" s="50">
        <v>3</v>
      </c>
      <c r="B20" s="50" t="s">
        <v>21</v>
      </c>
      <c r="C20" s="23" t="s">
        <v>109</v>
      </c>
      <c r="D20" s="25">
        <v>20000</v>
      </c>
      <c r="E20" s="3">
        <v>0</v>
      </c>
      <c r="F20" s="3">
        <v>0</v>
      </c>
      <c r="G20" s="27" t="s">
        <v>133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ht="41.25" customHeight="1" x14ac:dyDescent="0.25">
      <c r="A21" s="50"/>
      <c r="B21" s="50"/>
      <c r="C21" s="23" t="s">
        <v>112</v>
      </c>
      <c r="D21" s="25">
        <v>-896500</v>
      </c>
      <c r="E21" s="3">
        <v>0</v>
      </c>
      <c r="F21" s="3">
        <v>0</v>
      </c>
      <c r="G21" s="27" t="s">
        <v>134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ht="37.5" customHeight="1" x14ac:dyDescent="0.25">
      <c r="A22" s="50"/>
      <c r="B22" s="50"/>
      <c r="C22" s="23" t="s">
        <v>113</v>
      </c>
      <c r="D22" s="5">
        <v>13.5</v>
      </c>
      <c r="E22" s="3">
        <v>0</v>
      </c>
      <c r="F22" s="3">
        <v>0</v>
      </c>
      <c r="G22" s="27" t="s">
        <v>135</v>
      </c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0" ht="54" customHeight="1" x14ac:dyDescent="0.25">
      <c r="A23" s="50"/>
      <c r="B23" s="50"/>
      <c r="C23" s="23" t="s">
        <v>114</v>
      </c>
      <c r="D23" s="25">
        <v>216600</v>
      </c>
      <c r="E23" s="3">
        <v>0</v>
      </c>
      <c r="F23" s="3">
        <v>0</v>
      </c>
      <c r="G23" s="27" t="s">
        <v>136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1:20" ht="77.25" customHeight="1" x14ac:dyDescent="0.25">
      <c r="A24" s="50"/>
      <c r="B24" s="50"/>
      <c r="C24" s="23" t="s">
        <v>117</v>
      </c>
      <c r="D24" s="5">
        <v>37629.54</v>
      </c>
      <c r="E24" s="3">
        <v>0</v>
      </c>
      <c r="F24" s="3">
        <v>0</v>
      </c>
      <c r="G24" s="27" t="s">
        <v>137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ht="24" customHeight="1" x14ac:dyDescent="0.25">
      <c r="A25" s="50" t="s">
        <v>122</v>
      </c>
      <c r="B25" s="50"/>
      <c r="C25" s="50"/>
      <c r="D25" s="4">
        <f>SUM(D20:D24)</f>
        <v>-622256.96</v>
      </c>
      <c r="E25" s="22">
        <f>SUM(E20:E24)</f>
        <v>0</v>
      </c>
      <c r="F25" s="22">
        <f>SUM(F20:F24)</f>
        <v>0</v>
      </c>
      <c r="G25" s="45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ht="47.25" customHeight="1" x14ac:dyDescent="0.25">
      <c r="A26" s="50">
        <v>4</v>
      </c>
      <c r="B26" s="50" t="s">
        <v>51</v>
      </c>
      <c r="C26" s="23" t="s">
        <v>115</v>
      </c>
      <c r="D26" s="25">
        <f>438150.07-216600</f>
        <v>221550.07</v>
      </c>
      <c r="E26" s="3">
        <v>0</v>
      </c>
      <c r="F26" s="3">
        <v>0</v>
      </c>
      <c r="G26" s="27" t="s">
        <v>138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1:20" ht="114.75" customHeight="1" x14ac:dyDescent="0.25">
      <c r="A27" s="50"/>
      <c r="B27" s="50"/>
      <c r="C27" s="23" t="s">
        <v>116</v>
      </c>
      <c r="D27" s="25">
        <v>10459700</v>
      </c>
      <c r="E27" s="3">
        <v>0</v>
      </c>
      <c r="F27" s="3">
        <v>0</v>
      </c>
      <c r="G27" s="27" t="s">
        <v>139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1:20" ht="45.75" customHeight="1" x14ac:dyDescent="0.25">
      <c r="A28" s="50"/>
      <c r="B28" s="50"/>
      <c r="C28" s="23" t="s">
        <v>113</v>
      </c>
      <c r="D28" s="25">
        <v>50100</v>
      </c>
      <c r="E28" s="3">
        <v>0</v>
      </c>
      <c r="F28" s="3">
        <v>0</v>
      </c>
      <c r="G28" s="27" t="s">
        <v>135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0" ht="57.75" customHeight="1" x14ac:dyDescent="0.25">
      <c r="A29" s="50"/>
      <c r="B29" s="50"/>
      <c r="C29" s="23" t="s">
        <v>111</v>
      </c>
      <c r="D29" s="25">
        <v>-1548.18</v>
      </c>
      <c r="E29" s="3">
        <v>0</v>
      </c>
      <c r="F29" s="3">
        <v>0</v>
      </c>
      <c r="G29" s="27" t="s">
        <v>140</v>
      </c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</row>
    <row r="30" spans="1:20" ht="45" customHeight="1" x14ac:dyDescent="0.25">
      <c r="A30" s="50"/>
      <c r="B30" s="50"/>
      <c r="C30" s="23" t="s">
        <v>117</v>
      </c>
      <c r="D30" s="25">
        <v>300</v>
      </c>
      <c r="E30" s="3">
        <v>0</v>
      </c>
      <c r="F30" s="3">
        <v>0</v>
      </c>
      <c r="G30" s="27" t="s">
        <v>141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</row>
    <row r="31" spans="1:20" ht="24" customHeight="1" x14ac:dyDescent="0.25">
      <c r="A31" s="50" t="s">
        <v>123</v>
      </c>
      <c r="B31" s="50"/>
      <c r="C31" s="50"/>
      <c r="D31" s="26">
        <f>SUM(D26:D30)</f>
        <v>10730101.890000001</v>
      </c>
      <c r="E31" s="32">
        <f t="shared" ref="E31:F31" si="2">SUM(E26:E30)</f>
        <v>0</v>
      </c>
      <c r="F31" s="32">
        <f t="shared" si="2"/>
        <v>0</v>
      </c>
      <c r="G31" s="27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</row>
    <row r="32" spans="1:20" ht="146.25" customHeight="1" x14ac:dyDescent="0.25">
      <c r="A32" s="42">
        <v>5</v>
      </c>
      <c r="B32" s="42" t="s">
        <v>41</v>
      </c>
      <c r="C32" s="23" t="s">
        <v>113</v>
      </c>
      <c r="D32" s="26">
        <v>39955.040000000001</v>
      </c>
      <c r="E32" s="21">
        <v>0</v>
      </c>
      <c r="F32" s="21">
        <v>0</v>
      </c>
      <c r="G32" s="27" t="s">
        <v>143</v>
      </c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1:20" ht="129.75" customHeight="1" x14ac:dyDescent="0.25">
      <c r="A33" s="42">
        <v>6</v>
      </c>
      <c r="B33" s="42" t="s">
        <v>124</v>
      </c>
      <c r="C33" s="23" t="s">
        <v>117</v>
      </c>
      <c r="D33" s="4">
        <v>711900</v>
      </c>
      <c r="E33" s="21">
        <v>0</v>
      </c>
      <c r="F33" s="21">
        <v>0</v>
      </c>
      <c r="G33" s="27" t="s">
        <v>144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1:20" ht="91.5" customHeight="1" x14ac:dyDescent="0.25">
      <c r="A34" s="42">
        <v>7</v>
      </c>
      <c r="B34" s="42" t="s">
        <v>125</v>
      </c>
      <c r="C34" s="23" t="s">
        <v>117</v>
      </c>
      <c r="D34" s="4">
        <v>3700</v>
      </c>
      <c r="E34" s="21">
        <v>0</v>
      </c>
      <c r="F34" s="21">
        <v>0</v>
      </c>
      <c r="G34" s="27" t="s">
        <v>145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1:20" s="14" customFormat="1" ht="25.5" customHeight="1" x14ac:dyDescent="0.25">
      <c r="A35" s="50" t="s">
        <v>19</v>
      </c>
      <c r="B35" s="50"/>
      <c r="C35" s="50"/>
      <c r="D35" s="4">
        <f>D12+D19+D25+D31+D32+D33+D34</f>
        <v>20875440.600000001</v>
      </c>
      <c r="E35" s="4">
        <f>SUM(E5:E34)</f>
        <v>0</v>
      </c>
      <c r="F35" s="4">
        <f>SUM(F5:F34)</f>
        <v>0</v>
      </c>
      <c r="G35" s="42"/>
      <c r="H35" s="43">
        <f>D35-H11</f>
        <v>12247501.98</v>
      </c>
      <c r="J35" s="24"/>
    </row>
    <row r="36" spans="1:20" s="7" customFormat="1" ht="30" customHeight="1" x14ac:dyDescent="0.25">
      <c r="A36" s="46" t="s">
        <v>12</v>
      </c>
      <c r="B36" s="46"/>
      <c r="C36" s="46"/>
      <c r="D36" s="46"/>
      <c r="E36" s="46"/>
      <c r="F36" s="46"/>
      <c r="G36" s="46"/>
    </row>
    <row r="37" spans="1:20" s="7" customFormat="1" ht="77.25" customHeight="1" x14ac:dyDescent="0.25">
      <c r="A37" s="46">
        <v>1</v>
      </c>
      <c r="B37" s="50" t="s">
        <v>11</v>
      </c>
      <c r="C37" s="5" t="s">
        <v>85</v>
      </c>
      <c r="D37" s="6">
        <v>104807.86</v>
      </c>
      <c r="E37" s="5"/>
      <c r="F37" s="5"/>
      <c r="G37" s="44" t="s">
        <v>27</v>
      </c>
    </row>
    <row r="38" spans="1:20" s="7" customFormat="1" ht="36" customHeight="1" x14ac:dyDescent="0.25">
      <c r="A38" s="46"/>
      <c r="B38" s="50"/>
      <c r="C38" s="5" t="s">
        <v>68</v>
      </c>
      <c r="D38" s="6">
        <v>-29260</v>
      </c>
      <c r="E38" s="20"/>
      <c r="F38" s="5"/>
      <c r="G38" s="47" t="s">
        <v>104</v>
      </c>
    </row>
    <row r="39" spans="1:20" s="7" customFormat="1" ht="36" customHeight="1" x14ac:dyDescent="0.25">
      <c r="A39" s="46"/>
      <c r="B39" s="50"/>
      <c r="C39" s="5" t="s">
        <v>85</v>
      </c>
      <c r="D39" s="6">
        <f>28260+29260</f>
        <v>57520</v>
      </c>
      <c r="E39" s="20"/>
      <c r="F39" s="5"/>
      <c r="G39" s="47"/>
    </row>
    <row r="40" spans="1:20" s="7" customFormat="1" ht="36" customHeight="1" x14ac:dyDescent="0.25">
      <c r="A40" s="46"/>
      <c r="B40" s="50"/>
      <c r="C40" s="5" t="s">
        <v>103</v>
      </c>
      <c r="D40" s="6">
        <v>1000</v>
      </c>
      <c r="E40" s="20"/>
      <c r="F40" s="5"/>
      <c r="G40" s="47"/>
    </row>
    <row r="41" spans="1:20" s="7" customFormat="1" ht="36" customHeight="1" x14ac:dyDescent="0.25">
      <c r="A41" s="46"/>
      <c r="B41" s="50"/>
      <c r="C41" s="5" t="s">
        <v>95</v>
      </c>
      <c r="D41" s="6">
        <f>-29260-382326.28</f>
        <v>-411586.28</v>
      </c>
      <c r="E41" s="5"/>
      <c r="F41" s="5"/>
      <c r="G41" s="47"/>
    </row>
    <row r="42" spans="1:20" s="7" customFormat="1" ht="36" customHeight="1" x14ac:dyDescent="0.25">
      <c r="A42" s="46"/>
      <c r="B42" s="50"/>
      <c r="C42" s="5" t="s">
        <v>96</v>
      </c>
      <c r="D42" s="6"/>
      <c r="E42" s="20">
        <v>-1147473.6000000001</v>
      </c>
      <c r="F42" s="5"/>
      <c r="G42" s="47"/>
    </row>
    <row r="43" spans="1:20" s="7" customFormat="1" ht="75" customHeight="1" x14ac:dyDescent="0.25">
      <c r="A43" s="46"/>
      <c r="B43" s="50"/>
      <c r="C43" s="5" t="s">
        <v>94</v>
      </c>
      <c r="D43" s="6">
        <f>-636363.64-334.93</f>
        <v>-636698.57000000007</v>
      </c>
      <c r="E43" s="5"/>
      <c r="F43" s="5"/>
      <c r="G43" s="44" t="s">
        <v>34</v>
      </c>
    </row>
    <row r="44" spans="1:20" s="7" customFormat="1" ht="45" customHeight="1" x14ac:dyDescent="0.25">
      <c r="A44" s="46"/>
      <c r="B44" s="50"/>
      <c r="C44" s="5" t="s">
        <v>149</v>
      </c>
      <c r="D44" s="6">
        <v>-9769.1</v>
      </c>
      <c r="E44" s="5"/>
      <c r="F44" s="5"/>
      <c r="G44" s="16" t="s">
        <v>28</v>
      </c>
    </row>
    <row r="45" spans="1:20" s="7" customFormat="1" ht="75" customHeight="1" x14ac:dyDescent="0.25">
      <c r="A45" s="46"/>
      <c r="B45" s="50"/>
      <c r="C45" s="5" t="s">
        <v>92</v>
      </c>
      <c r="D45" s="6">
        <v>600000</v>
      </c>
      <c r="E45" s="5"/>
      <c r="F45" s="5"/>
      <c r="G45" s="44" t="s">
        <v>35</v>
      </c>
    </row>
    <row r="46" spans="1:20" s="7" customFormat="1" ht="62.25" customHeight="1" x14ac:dyDescent="0.25">
      <c r="A46" s="46"/>
      <c r="B46" s="50"/>
      <c r="C46" s="5" t="s">
        <v>93</v>
      </c>
      <c r="D46" s="6">
        <v>300000</v>
      </c>
      <c r="E46" s="5"/>
      <c r="F46" s="5"/>
      <c r="G46" s="44" t="s">
        <v>36</v>
      </c>
    </row>
    <row r="47" spans="1:20" s="7" customFormat="1" ht="81.75" customHeight="1" x14ac:dyDescent="0.25">
      <c r="A47" s="46"/>
      <c r="B47" s="50"/>
      <c r="C47" s="51" t="s">
        <v>91</v>
      </c>
      <c r="D47" s="6">
        <v>491774.4</v>
      </c>
      <c r="E47" s="20">
        <v>1147473.6000000001</v>
      </c>
      <c r="F47" s="5"/>
      <c r="G47" s="44" t="s">
        <v>37</v>
      </c>
    </row>
    <row r="48" spans="1:20" s="7" customFormat="1" ht="81.75" customHeight="1" x14ac:dyDescent="0.25">
      <c r="A48" s="46"/>
      <c r="B48" s="50"/>
      <c r="C48" s="51"/>
      <c r="D48" s="6">
        <v>-3500</v>
      </c>
      <c r="E48" s="5"/>
      <c r="F48" s="5"/>
      <c r="G48" s="19" t="s">
        <v>30</v>
      </c>
    </row>
    <row r="49" spans="1:10" s="7" customFormat="1" ht="57.75" customHeight="1" x14ac:dyDescent="0.25">
      <c r="A49" s="46"/>
      <c r="B49" s="50"/>
      <c r="C49" s="5" t="s">
        <v>89</v>
      </c>
      <c r="D49" s="6">
        <v>-39204.78</v>
      </c>
      <c r="E49" s="5"/>
      <c r="F49" s="5"/>
      <c r="G49" s="19" t="s">
        <v>29</v>
      </c>
    </row>
    <row r="50" spans="1:10" s="7" customFormat="1" ht="78.75" customHeight="1" x14ac:dyDescent="0.25">
      <c r="A50" s="46"/>
      <c r="B50" s="50"/>
      <c r="C50" s="5" t="s">
        <v>90</v>
      </c>
      <c r="D50" s="6">
        <v>-300</v>
      </c>
      <c r="E50" s="5"/>
      <c r="F50" s="5"/>
      <c r="G50" s="44" t="s">
        <v>31</v>
      </c>
    </row>
    <row r="51" spans="1:10" s="7" customFormat="1" ht="77.25" customHeight="1" x14ac:dyDescent="0.25">
      <c r="A51" s="46"/>
      <c r="B51" s="50"/>
      <c r="C51" s="5" t="s">
        <v>128</v>
      </c>
      <c r="D51" s="6">
        <f>-30000-24488.92-118921.74-12300</f>
        <v>-185710.66</v>
      </c>
      <c r="E51" s="5"/>
      <c r="F51" s="5"/>
      <c r="G51" s="16" t="s">
        <v>32</v>
      </c>
    </row>
    <row r="52" spans="1:10" s="7" customFormat="1" ht="94.5" customHeight="1" x14ac:dyDescent="0.25">
      <c r="A52" s="46"/>
      <c r="B52" s="50"/>
      <c r="C52" s="5" t="s">
        <v>129</v>
      </c>
      <c r="D52" s="6">
        <f>-900000+334.93</f>
        <v>-899665.07</v>
      </c>
      <c r="E52" s="5"/>
      <c r="F52" s="5"/>
      <c r="G52" s="19" t="s">
        <v>33</v>
      </c>
    </row>
    <row r="53" spans="1:10" s="7" customFormat="1" ht="38.25" customHeight="1" x14ac:dyDescent="0.25">
      <c r="A53" s="46"/>
      <c r="B53" s="50"/>
      <c r="C53" s="5" t="s">
        <v>63</v>
      </c>
      <c r="D53" s="6">
        <v>16000</v>
      </c>
      <c r="E53" s="5"/>
      <c r="F53" s="5"/>
      <c r="G53" s="47" t="s">
        <v>65</v>
      </c>
    </row>
    <row r="54" spans="1:10" s="7" customFormat="1" ht="36" customHeight="1" x14ac:dyDescent="0.25">
      <c r="A54" s="46"/>
      <c r="B54" s="50"/>
      <c r="C54" s="5" t="s">
        <v>64</v>
      </c>
      <c r="D54" s="6">
        <v>-16000</v>
      </c>
      <c r="E54" s="5"/>
      <c r="F54" s="5"/>
      <c r="G54" s="47"/>
    </row>
    <row r="55" spans="1:10" s="7" customFormat="1" ht="77.25" customHeight="1" x14ac:dyDescent="0.25">
      <c r="A55" s="46"/>
      <c r="B55" s="50"/>
      <c r="C55" s="5" t="s">
        <v>86</v>
      </c>
      <c r="D55" s="6">
        <f>256000.7+183842.4</f>
        <v>439843.1</v>
      </c>
      <c r="E55" s="5"/>
      <c r="F55" s="5"/>
      <c r="G55" s="19" t="s">
        <v>70</v>
      </c>
    </row>
    <row r="56" spans="1:10" ht="23.25" customHeight="1" x14ac:dyDescent="0.25">
      <c r="A56" s="46" t="s">
        <v>20</v>
      </c>
      <c r="B56" s="46"/>
      <c r="C56" s="46"/>
      <c r="D56" s="4">
        <f>SUM(D37:D55)</f>
        <v>-220749.10000000009</v>
      </c>
      <c r="E56" s="4">
        <f>SUM(E37:E55)</f>
        <v>0</v>
      </c>
      <c r="F56" s="4">
        <f>SUM(F37:F55)</f>
        <v>0</v>
      </c>
      <c r="G56" s="5"/>
    </row>
    <row r="57" spans="1:10" ht="83.25" customHeight="1" x14ac:dyDescent="0.25">
      <c r="A57" s="46">
        <v>2</v>
      </c>
      <c r="B57" s="46" t="s">
        <v>21</v>
      </c>
      <c r="C57" s="1" t="s">
        <v>68</v>
      </c>
      <c r="D57" s="6">
        <f>30000+12300</f>
        <v>42300</v>
      </c>
      <c r="E57" s="5"/>
      <c r="F57" s="5"/>
      <c r="G57" s="16" t="s">
        <v>38</v>
      </c>
    </row>
    <row r="58" spans="1:10" ht="58.5" customHeight="1" x14ac:dyDescent="0.25">
      <c r="A58" s="46"/>
      <c r="B58" s="46"/>
      <c r="C58" s="1" t="s">
        <v>126</v>
      </c>
      <c r="D58" s="6">
        <v>-257253.35</v>
      </c>
      <c r="E58" s="5"/>
      <c r="F58" s="5"/>
      <c r="G58" s="16" t="s">
        <v>39</v>
      </c>
    </row>
    <row r="59" spans="1:10" ht="58.5" customHeight="1" x14ac:dyDescent="0.25">
      <c r="A59" s="46"/>
      <c r="B59" s="46"/>
      <c r="C59" s="1" t="s">
        <v>127</v>
      </c>
      <c r="D59" s="6">
        <v>1432200</v>
      </c>
      <c r="E59" s="5"/>
      <c r="F59" s="5"/>
      <c r="G59" s="19" t="s">
        <v>26</v>
      </c>
    </row>
    <row r="60" spans="1:10" ht="29.25" customHeight="1" x14ac:dyDescent="0.25">
      <c r="A60" s="46"/>
      <c r="B60" s="46"/>
      <c r="C60" s="1" t="s">
        <v>67</v>
      </c>
      <c r="D60" s="6">
        <f>90250</f>
        <v>90250</v>
      </c>
      <c r="E60" s="5"/>
      <c r="F60" s="5"/>
      <c r="G60" s="47" t="s">
        <v>70</v>
      </c>
    </row>
    <row r="61" spans="1:10" ht="26.25" customHeight="1" x14ac:dyDescent="0.25">
      <c r="A61" s="46"/>
      <c r="B61" s="46"/>
      <c r="C61" s="49" t="s">
        <v>66</v>
      </c>
      <c r="D61" s="6">
        <f>-90250-930102.36-676444.99+11327.4+0.01</f>
        <v>-1685469.9400000002</v>
      </c>
      <c r="E61" s="5"/>
      <c r="F61" s="5"/>
      <c r="G61" s="47"/>
      <c r="I61" s="10" t="s">
        <v>97</v>
      </c>
      <c r="J61" s="33">
        <f>D55+D70+D74+D77+D81+D85+D88+D60</f>
        <v>1685469.94</v>
      </c>
    </row>
    <row r="62" spans="1:10" ht="26.25" customHeight="1" x14ac:dyDescent="0.25">
      <c r="A62" s="46"/>
      <c r="B62" s="46"/>
      <c r="C62" s="49"/>
      <c r="D62" s="6">
        <v>-10500</v>
      </c>
      <c r="E62" s="5"/>
      <c r="F62" s="5"/>
      <c r="G62" s="47"/>
      <c r="I62" s="10" t="s">
        <v>98</v>
      </c>
      <c r="J62" s="33">
        <f>D61</f>
        <v>-1685469.9400000002</v>
      </c>
    </row>
    <row r="63" spans="1:10" ht="27" customHeight="1" x14ac:dyDescent="0.25">
      <c r="A63" s="46"/>
      <c r="B63" s="46"/>
      <c r="C63" s="1" t="s">
        <v>69</v>
      </c>
      <c r="D63" s="6">
        <v>10500</v>
      </c>
      <c r="E63" s="5"/>
      <c r="F63" s="5"/>
      <c r="G63" s="47"/>
      <c r="J63" s="33">
        <f>J61+J62</f>
        <v>0</v>
      </c>
    </row>
    <row r="64" spans="1:10" ht="22.5" customHeight="1" x14ac:dyDescent="0.25">
      <c r="A64" s="46" t="s">
        <v>40</v>
      </c>
      <c r="B64" s="46"/>
      <c r="C64" s="46"/>
      <c r="D64" s="4">
        <f>SUM(D57:D63)</f>
        <v>-377973.29000000027</v>
      </c>
      <c r="E64" s="4">
        <f t="shared" ref="E64:F64" si="3">SUM(E57:E63)</f>
        <v>0</v>
      </c>
      <c r="F64" s="4">
        <f t="shared" si="3"/>
        <v>0</v>
      </c>
      <c r="G64" s="18"/>
    </row>
    <row r="65" spans="1:7" ht="44.25" customHeight="1" x14ac:dyDescent="0.25">
      <c r="A65" s="46">
        <v>3</v>
      </c>
      <c r="B65" s="48" t="s">
        <v>41</v>
      </c>
      <c r="C65" s="1" t="s">
        <v>62</v>
      </c>
      <c r="D65" s="6">
        <v>9769.1</v>
      </c>
      <c r="E65" s="5"/>
      <c r="F65" s="5"/>
      <c r="G65" s="44" t="s">
        <v>28</v>
      </c>
    </row>
    <row r="66" spans="1:7" ht="39.75" customHeight="1" x14ac:dyDescent="0.25">
      <c r="A66" s="46"/>
      <c r="B66" s="48"/>
      <c r="C66" s="49" t="s">
        <v>147</v>
      </c>
      <c r="D66" s="6">
        <v>7800000</v>
      </c>
      <c r="E66" s="5"/>
      <c r="F66" s="5"/>
      <c r="G66" s="44" t="s">
        <v>42</v>
      </c>
    </row>
    <row r="67" spans="1:7" ht="27" customHeight="1" x14ac:dyDescent="0.25">
      <c r="A67" s="46"/>
      <c r="B67" s="48"/>
      <c r="C67" s="49"/>
      <c r="D67" s="6">
        <v>410530</v>
      </c>
      <c r="E67" s="5"/>
      <c r="F67" s="5"/>
      <c r="G67" s="52" t="s">
        <v>43</v>
      </c>
    </row>
    <row r="68" spans="1:7" ht="48" customHeight="1" x14ac:dyDescent="0.25">
      <c r="A68" s="46"/>
      <c r="B68" s="48"/>
      <c r="C68" s="15" t="s">
        <v>130</v>
      </c>
      <c r="D68" s="6">
        <v>-410530</v>
      </c>
      <c r="E68" s="5"/>
      <c r="F68" s="5"/>
      <c r="G68" s="52"/>
    </row>
    <row r="69" spans="1:7" ht="89.25" customHeight="1" x14ac:dyDescent="0.25">
      <c r="A69" s="46"/>
      <c r="B69" s="48"/>
      <c r="C69" s="1" t="s">
        <v>87</v>
      </c>
      <c r="D69" s="6">
        <v>233504.13</v>
      </c>
      <c r="E69" s="5"/>
      <c r="F69" s="5"/>
      <c r="G69" s="19" t="s">
        <v>44</v>
      </c>
    </row>
    <row r="70" spans="1:7" ht="66.75" customHeight="1" x14ac:dyDescent="0.25">
      <c r="A70" s="46"/>
      <c r="B70" s="48"/>
      <c r="C70" s="1" t="s">
        <v>88</v>
      </c>
      <c r="D70" s="6">
        <f>115878+205837.14+27395.38</f>
        <v>349110.52</v>
      </c>
      <c r="E70" s="5"/>
      <c r="F70" s="5"/>
      <c r="G70" s="18" t="s">
        <v>74</v>
      </c>
    </row>
    <row r="71" spans="1:7" ht="22.5" customHeight="1" x14ac:dyDescent="0.25">
      <c r="A71" s="46" t="s">
        <v>48</v>
      </c>
      <c r="B71" s="46"/>
      <c r="C71" s="46"/>
      <c r="D71" s="4">
        <f>SUM(D65:D70)</f>
        <v>8392383.75</v>
      </c>
      <c r="E71" s="4">
        <f t="shared" ref="E71:F71" si="4">SUM(E65:E70)</f>
        <v>0</v>
      </c>
      <c r="F71" s="4">
        <f t="shared" si="4"/>
        <v>0</v>
      </c>
      <c r="G71" s="18"/>
    </row>
    <row r="72" spans="1:7" ht="50.25" customHeight="1" x14ac:dyDescent="0.25">
      <c r="A72" s="46">
        <v>4</v>
      </c>
      <c r="B72" s="48" t="s">
        <v>45</v>
      </c>
      <c r="C72" s="15" t="s">
        <v>71</v>
      </c>
      <c r="D72" s="6">
        <v>152469.41</v>
      </c>
      <c r="E72" s="4"/>
      <c r="F72" s="4"/>
      <c r="G72" s="47" t="s">
        <v>46</v>
      </c>
    </row>
    <row r="73" spans="1:7" ht="22.5" customHeight="1" x14ac:dyDescent="0.25">
      <c r="A73" s="46"/>
      <c r="B73" s="48"/>
      <c r="C73" s="15" t="s">
        <v>72</v>
      </c>
      <c r="D73" s="6">
        <v>-152469.41</v>
      </c>
      <c r="E73" s="4"/>
      <c r="F73" s="4"/>
      <c r="G73" s="47"/>
    </row>
    <row r="74" spans="1:7" ht="87" customHeight="1" x14ac:dyDescent="0.25">
      <c r="A74" s="46"/>
      <c r="B74" s="48"/>
      <c r="C74" s="1" t="s">
        <v>73</v>
      </c>
      <c r="D74" s="5">
        <f>139070.27+78903.8</f>
        <v>217974.07</v>
      </c>
      <c r="E74" s="4"/>
      <c r="F74" s="4"/>
      <c r="G74" s="18" t="s">
        <v>74</v>
      </c>
    </row>
    <row r="75" spans="1:7" ht="22.5" customHeight="1" x14ac:dyDescent="0.25">
      <c r="A75" s="46" t="s">
        <v>47</v>
      </c>
      <c r="B75" s="46"/>
      <c r="C75" s="46"/>
      <c r="D75" s="4">
        <f>SUM(D72:D74)</f>
        <v>217974.07</v>
      </c>
      <c r="E75" s="4">
        <f t="shared" ref="E75:F75" si="5">SUM(E72:E74)</f>
        <v>0</v>
      </c>
      <c r="F75" s="4">
        <f t="shared" si="5"/>
        <v>0</v>
      </c>
      <c r="G75" s="18"/>
    </row>
    <row r="76" spans="1:7" ht="57" customHeight="1" x14ac:dyDescent="0.25">
      <c r="A76" s="46">
        <v>5</v>
      </c>
      <c r="B76" s="48" t="s">
        <v>49</v>
      </c>
      <c r="C76" s="15"/>
      <c r="D76" s="6">
        <v>32102.26</v>
      </c>
      <c r="E76" s="4"/>
      <c r="F76" s="4"/>
      <c r="G76" s="44" t="s">
        <v>25</v>
      </c>
    </row>
    <row r="77" spans="1:7" ht="22.5" customHeight="1" x14ac:dyDescent="0.25">
      <c r="A77" s="46"/>
      <c r="B77" s="48"/>
      <c r="C77" s="1" t="s">
        <v>78</v>
      </c>
      <c r="D77" s="4">
        <f>45570+80625.02</f>
        <v>126195.02</v>
      </c>
      <c r="E77" s="4"/>
      <c r="F77" s="4"/>
      <c r="G77" s="18"/>
    </row>
    <row r="78" spans="1:7" ht="22.5" customHeight="1" x14ac:dyDescent="0.25">
      <c r="A78" s="46" t="s">
        <v>50</v>
      </c>
      <c r="B78" s="46"/>
      <c r="C78" s="46"/>
      <c r="D78" s="4">
        <f>SUM(D76:D77)</f>
        <v>158297.28</v>
      </c>
      <c r="E78" s="4">
        <f t="shared" ref="E78:F78" si="6">SUM(E76:E77)</f>
        <v>0</v>
      </c>
      <c r="F78" s="4">
        <f t="shared" si="6"/>
        <v>0</v>
      </c>
      <c r="G78" s="18"/>
    </row>
    <row r="79" spans="1:7" ht="79.5" customHeight="1" x14ac:dyDescent="0.25">
      <c r="A79" s="46">
        <v>6</v>
      </c>
      <c r="B79" s="48" t="s">
        <v>51</v>
      </c>
      <c r="C79" s="49" t="s">
        <v>76</v>
      </c>
      <c r="D79" s="20">
        <v>24488.92</v>
      </c>
      <c r="E79" s="5"/>
      <c r="F79" s="5"/>
      <c r="G79" s="16" t="s">
        <v>52</v>
      </c>
    </row>
    <row r="80" spans="1:7" ht="126.75" customHeight="1" x14ac:dyDescent="0.25">
      <c r="A80" s="46"/>
      <c r="B80" s="48"/>
      <c r="C80" s="49"/>
      <c r="D80" s="20">
        <v>118921.74</v>
      </c>
      <c r="E80" s="5"/>
      <c r="F80" s="5"/>
      <c r="G80" s="16" t="s">
        <v>53</v>
      </c>
    </row>
    <row r="81" spans="1:8" ht="75" customHeight="1" x14ac:dyDescent="0.25">
      <c r="A81" s="46"/>
      <c r="B81" s="48"/>
      <c r="C81" s="1" t="s">
        <v>77</v>
      </c>
      <c r="D81" s="5">
        <f>184420.98+129939.6</f>
        <v>314360.58</v>
      </c>
      <c r="E81" s="5"/>
      <c r="F81" s="5"/>
      <c r="G81" s="18" t="s">
        <v>74</v>
      </c>
    </row>
    <row r="82" spans="1:8" ht="28.5" customHeight="1" x14ac:dyDescent="0.25">
      <c r="A82" s="46" t="s">
        <v>54</v>
      </c>
      <c r="B82" s="46"/>
      <c r="C82" s="46"/>
      <c r="D82" s="4">
        <f>SUM(D79:D81)</f>
        <v>457771.24</v>
      </c>
      <c r="E82" s="4">
        <f t="shared" ref="E82:F82" si="7">SUM(E79:E81)</f>
        <v>0</v>
      </c>
      <c r="F82" s="4">
        <f t="shared" si="7"/>
        <v>0</v>
      </c>
      <c r="G82" s="18"/>
    </row>
    <row r="83" spans="1:8" ht="39.75" customHeight="1" x14ac:dyDescent="0.25">
      <c r="A83" s="46">
        <v>7</v>
      </c>
      <c r="B83" s="46" t="s">
        <v>55</v>
      </c>
      <c r="C83" s="1" t="s">
        <v>81</v>
      </c>
      <c r="D83" s="5">
        <f>33940.99</f>
        <v>33940.99</v>
      </c>
      <c r="E83" s="5"/>
      <c r="F83" s="5"/>
      <c r="G83" s="53" t="s">
        <v>74</v>
      </c>
    </row>
    <row r="84" spans="1:8" ht="29.25" customHeight="1" x14ac:dyDescent="0.25">
      <c r="A84" s="46"/>
      <c r="B84" s="46"/>
      <c r="C84" s="1" t="s">
        <v>82</v>
      </c>
      <c r="D84" s="5">
        <f>-33940.99+13094.75+60673.2</f>
        <v>39826.959999999999</v>
      </c>
      <c r="E84" s="5"/>
      <c r="F84" s="5"/>
      <c r="G84" s="53"/>
    </row>
    <row r="85" spans="1:8" ht="26.25" customHeight="1" x14ac:dyDescent="0.25">
      <c r="A85" s="46" t="s">
        <v>84</v>
      </c>
      <c r="B85" s="46"/>
      <c r="C85" s="46"/>
      <c r="D85" s="4">
        <f>SUM(D83:D84)</f>
        <v>73767.95</v>
      </c>
      <c r="E85" s="4">
        <f t="shared" ref="E85:F85" si="8">SUM(E83:E84)</f>
        <v>0</v>
      </c>
      <c r="F85" s="4">
        <f t="shared" si="8"/>
        <v>0</v>
      </c>
      <c r="G85" s="18"/>
    </row>
    <row r="86" spans="1:8" ht="33" customHeight="1" x14ac:dyDescent="0.25">
      <c r="A86" s="46">
        <v>8</v>
      </c>
      <c r="B86" s="46" t="s">
        <v>56</v>
      </c>
      <c r="C86" s="1" t="s">
        <v>79</v>
      </c>
      <c r="D86" s="5">
        <f>17751+5360.8</f>
        <v>23111.8</v>
      </c>
      <c r="E86" s="5"/>
      <c r="F86" s="5"/>
      <c r="G86" s="53" t="s">
        <v>74</v>
      </c>
    </row>
    <row r="87" spans="1:8" ht="39" customHeight="1" x14ac:dyDescent="0.25">
      <c r="A87" s="46"/>
      <c r="B87" s="46"/>
      <c r="C87" s="1" t="s">
        <v>80</v>
      </c>
      <c r="D87" s="5">
        <f>21460.6+6481.1+22915.2</f>
        <v>50856.899999999994</v>
      </c>
      <c r="E87" s="5"/>
      <c r="F87" s="5"/>
      <c r="G87" s="53"/>
    </row>
    <row r="88" spans="1:8" ht="24.75" customHeight="1" x14ac:dyDescent="0.25">
      <c r="A88" s="46" t="s">
        <v>83</v>
      </c>
      <c r="B88" s="46"/>
      <c r="C88" s="46"/>
      <c r="D88" s="4">
        <f>SUM(D86:D87)</f>
        <v>73968.7</v>
      </c>
      <c r="E88" s="4">
        <f t="shared" ref="E88:F88" si="9">SUM(E86:E87)</f>
        <v>0</v>
      </c>
      <c r="F88" s="4">
        <f t="shared" si="9"/>
        <v>0</v>
      </c>
      <c r="G88" s="18"/>
    </row>
    <row r="89" spans="1:8" ht="58.5" customHeight="1" x14ac:dyDescent="0.25">
      <c r="A89" s="46">
        <v>9</v>
      </c>
      <c r="B89" s="50" t="s">
        <v>57</v>
      </c>
      <c r="C89" s="49" t="s">
        <v>75</v>
      </c>
      <c r="D89" s="20">
        <f>500000+100000</f>
        <v>600000</v>
      </c>
      <c r="E89" s="5"/>
      <c r="F89" s="5"/>
      <c r="G89" s="16" t="s">
        <v>58</v>
      </c>
    </row>
    <row r="90" spans="1:8" ht="31.5" customHeight="1" x14ac:dyDescent="0.25">
      <c r="A90" s="46"/>
      <c r="B90" s="50"/>
      <c r="C90" s="49"/>
      <c r="D90" s="20">
        <v>13145</v>
      </c>
      <c r="E90" s="5"/>
      <c r="F90" s="5"/>
      <c r="G90" s="47" t="s">
        <v>59</v>
      </c>
    </row>
    <row r="91" spans="1:8" ht="40.5" customHeight="1" x14ac:dyDescent="0.25">
      <c r="A91" s="46"/>
      <c r="B91" s="50"/>
      <c r="C91" s="15" t="s">
        <v>148</v>
      </c>
      <c r="D91" s="20">
        <v>-13145</v>
      </c>
      <c r="E91" s="5"/>
      <c r="F91" s="5"/>
      <c r="G91" s="47"/>
    </row>
    <row r="92" spans="1:8" ht="27" customHeight="1" x14ac:dyDescent="0.25">
      <c r="A92" s="46" t="s">
        <v>60</v>
      </c>
      <c r="B92" s="46"/>
      <c r="C92" s="46"/>
      <c r="D92" s="4">
        <f>SUM(D89:D91)</f>
        <v>600000</v>
      </c>
      <c r="E92" s="4">
        <f t="shared" ref="E92:F92" si="10">SUM(E89:E91)</f>
        <v>0</v>
      </c>
      <c r="F92" s="4">
        <f t="shared" si="10"/>
        <v>0</v>
      </c>
      <c r="G92" s="18"/>
    </row>
    <row r="93" spans="1:8" ht="24" customHeight="1" x14ac:dyDescent="0.25">
      <c r="A93" s="46" t="s">
        <v>22</v>
      </c>
      <c r="B93" s="46"/>
      <c r="C93" s="46"/>
      <c r="D93" s="4">
        <f>D56+D64+D71+D75+D78+D82+D85+D88+D92</f>
        <v>9375440.5999999978</v>
      </c>
      <c r="E93" s="4">
        <f t="shared" ref="E93:F93" si="11">E56+E64+E71+E75+E78+E82+E85+E88+E92</f>
        <v>0</v>
      </c>
      <c r="F93" s="4">
        <f t="shared" si="11"/>
        <v>0</v>
      </c>
      <c r="G93" s="5"/>
      <c r="H93" s="33">
        <f>D93-H11</f>
        <v>747501.97999999672</v>
      </c>
    </row>
    <row r="94" spans="1:8" s="40" customFormat="1" ht="300.75" customHeight="1" x14ac:dyDescent="0.25">
      <c r="A94" s="56" t="s">
        <v>61</v>
      </c>
      <c r="B94" s="56"/>
      <c r="C94" s="56"/>
      <c r="D94" s="37">
        <v>-11500000</v>
      </c>
      <c r="E94" s="38"/>
      <c r="F94" s="38"/>
      <c r="G94" s="39" t="s">
        <v>146</v>
      </c>
    </row>
    <row r="95" spans="1:8" ht="39" customHeight="1" x14ac:dyDescent="0.25">
      <c r="A95" s="1"/>
      <c r="B95" s="8" t="s">
        <v>4</v>
      </c>
      <c r="C95" s="12" t="s">
        <v>0</v>
      </c>
      <c r="D95" s="41" t="s">
        <v>1</v>
      </c>
      <c r="E95" s="41"/>
      <c r="F95" s="41"/>
      <c r="G95" s="42" t="s">
        <v>2</v>
      </c>
    </row>
    <row r="96" spans="1:8" x14ac:dyDescent="0.25">
      <c r="A96" s="1"/>
      <c r="B96" s="50" t="s">
        <v>9</v>
      </c>
      <c r="C96" s="50"/>
      <c r="D96" s="50"/>
      <c r="E96" s="50"/>
      <c r="F96" s="50"/>
      <c r="G96" s="50"/>
    </row>
    <row r="97" spans="1:8" x14ac:dyDescent="0.25">
      <c r="A97" s="1"/>
      <c r="B97" s="15">
        <v>2023</v>
      </c>
      <c r="C97" s="34">
        <v>3044784901.9899998</v>
      </c>
      <c r="D97" s="5">
        <f>D35</f>
        <v>20875440.600000001</v>
      </c>
      <c r="E97" s="5"/>
      <c r="F97" s="5"/>
      <c r="G97" s="5">
        <f>SUM(C97+D97)</f>
        <v>3065660342.5899997</v>
      </c>
    </row>
    <row r="98" spans="1:8" x14ac:dyDescent="0.25">
      <c r="A98" s="1"/>
      <c r="B98" s="15">
        <v>2024</v>
      </c>
      <c r="C98" s="34">
        <v>2850328853.7600002</v>
      </c>
      <c r="D98" s="5">
        <f>E35</f>
        <v>0</v>
      </c>
      <c r="E98" s="5"/>
      <c r="F98" s="5"/>
      <c r="G98" s="5">
        <f t="shared" ref="G98:G99" si="12">SUM(C98+D98)</f>
        <v>2850328853.7600002</v>
      </c>
    </row>
    <row r="99" spans="1:8" x14ac:dyDescent="0.25">
      <c r="A99" s="1"/>
      <c r="B99" s="15">
        <v>2025</v>
      </c>
      <c r="C99" s="34">
        <v>1400540204.1400001</v>
      </c>
      <c r="D99" s="5">
        <f>F35</f>
        <v>0</v>
      </c>
      <c r="E99" s="5"/>
      <c r="F99" s="5"/>
      <c r="G99" s="5">
        <f t="shared" si="12"/>
        <v>1400540204.1400001</v>
      </c>
    </row>
    <row r="100" spans="1:8" x14ac:dyDescent="0.25">
      <c r="A100" s="1"/>
      <c r="B100" s="46" t="s">
        <v>10</v>
      </c>
      <c r="C100" s="46"/>
      <c r="D100" s="46"/>
      <c r="E100" s="46"/>
      <c r="F100" s="46"/>
      <c r="G100" s="46"/>
    </row>
    <row r="101" spans="1:8" x14ac:dyDescent="0.25">
      <c r="A101" s="1"/>
      <c r="B101" s="15">
        <v>2023</v>
      </c>
      <c r="C101" s="34">
        <v>3075067830.0700002</v>
      </c>
      <c r="D101" s="5">
        <f>SUM(D93)</f>
        <v>9375440.5999999978</v>
      </c>
      <c r="E101" s="5"/>
      <c r="F101" s="5"/>
      <c r="G101" s="5">
        <f>SUM(C101+D101)</f>
        <v>3084443270.6700001</v>
      </c>
    </row>
    <row r="102" spans="1:8" x14ac:dyDescent="0.25">
      <c r="A102" s="1"/>
      <c r="B102" s="15">
        <v>2024</v>
      </c>
      <c r="C102" s="34">
        <v>2850328853.7600002</v>
      </c>
      <c r="D102" s="5">
        <f>SUM(E93)</f>
        <v>0</v>
      </c>
      <c r="E102" s="5"/>
      <c r="F102" s="5"/>
      <c r="G102" s="5">
        <f t="shared" ref="G102:G103" si="13">SUM(C102+D102)</f>
        <v>2850328853.7600002</v>
      </c>
    </row>
    <row r="103" spans="1:8" x14ac:dyDescent="0.25">
      <c r="A103" s="1"/>
      <c r="B103" s="15">
        <v>2025</v>
      </c>
      <c r="C103" s="34">
        <v>1400540204.1400001</v>
      </c>
      <c r="D103" s="5">
        <f>SUM(F93)</f>
        <v>0</v>
      </c>
      <c r="E103" s="5"/>
      <c r="F103" s="5"/>
      <c r="G103" s="5">
        <f t="shared" si="13"/>
        <v>1400540204.1400001</v>
      </c>
    </row>
    <row r="104" spans="1:8" x14ac:dyDescent="0.25">
      <c r="A104" s="1"/>
      <c r="B104" s="46" t="s">
        <v>3</v>
      </c>
      <c r="C104" s="46"/>
      <c r="D104" s="46"/>
      <c r="E104" s="46"/>
      <c r="F104" s="46"/>
      <c r="G104" s="46"/>
    </row>
    <row r="105" spans="1:8" x14ac:dyDescent="0.25">
      <c r="A105" s="1"/>
      <c r="B105" s="15">
        <v>2023</v>
      </c>
      <c r="C105" s="9">
        <f>C97-C101</f>
        <v>-30282928.080000401</v>
      </c>
      <c r="D105" s="13">
        <f>SUM(D97-D101)</f>
        <v>11500000.000000004</v>
      </c>
      <c r="E105" s="5"/>
      <c r="F105" s="5"/>
      <c r="G105" s="5">
        <f>G97-G101</f>
        <v>-18782928.080000401</v>
      </c>
    </row>
    <row r="106" spans="1:8" x14ac:dyDescent="0.25">
      <c r="A106" s="1"/>
      <c r="B106" s="15">
        <v>2024</v>
      </c>
      <c r="C106" s="9">
        <f>C98-C102</f>
        <v>0</v>
      </c>
      <c r="D106" s="5">
        <f>SUM(D98-D102)</f>
        <v>0</v>
      </c>
      <c r="E106" s="5"/>
      <c r="F106" s="5"/>
      <c r="G106" s="5">
        <f t="shared" ref="G106:G107" si="14">SUM(C106+D106)</f>
        <v>0</v>
      </c>
      <c r="H106" s="33">
        <f>D94+D105</f>
        <v>0</v>
      </c>
    </row>
    <row r="107" spans="1:8" x14ac:dyDescent="0.25">
      <c r="A107" s="1"/>
      <c r="B107" s="15">
        <v>2025</v>
      </c>
      <c r="C107" s="9">
        <f>C99-C103</f>
        <v>0</v>
      </c>
      <c r="D107" s="5">
        <f t="shared" ref="D107" si="15">SUM(D99-D103)</f>
        <v>0</v>
      </c>
      <c r="E107" s="5"/>
      <c r="F107" s="5"/>
      <c r="G107" s="5">
        <f t="shared" si="14"/>
        <v>0</v>
      </c>
    </row>
    <row r="108" spans="1:8" x14ac:dyDescent="0.25">
      <c r="D108" s="33">
        <f>D94+D105</f>
        <v>0</v>
      </c>
    </row>
  </sheetData>
  <mergeCells count="62">
    <mergeCell ref="A92:C92"/>
    <mergeCell ref="A94:C94"/>
    <mergeCell ref="B79:B81"/>
    <mergeCell ref="A79:A81"/>
    <mergeCell ref="A82:C82"/>
    <mergeCell ref="B89:B91"/>
    <mergeCell ref="A89:A91"/>
    <mergeCell ref="A1:G1"/>
    <mergeCell ref="A2:G2"/>
    <mergeCell ref="A36:G36"/>
    <mergeCell ref="A4:G4"/>
    <mergeCell ref="A35:C35"/>
    <mergeCell ref="A12:C12"/>
    <mergeCell ref="A19:C19"/>
    <mergeCell ref="A31:C31"/>
    <mergeCell ref="B5:B11"/>
    <mergeCell ref="A5:A11"/>
    <mergeCell ref="B13:B18"/>
    <mergeCell ref="A13:A18"/>
    <mergeCell ref="B26:B30"/>
    <mergeCell ref="A26:A30"/>
    <mergeCell ref="A20:A24"/>
    <mergeCell ref="B104:G104"/>
    <mergeCell ref="A56:C56"/>
    <mergeCell ref="B96:G96"/>
    <mergeCell ref="B100:G100"/>
    <mergeCell ref="A93:C93"/>
    <mergeCell ref="G67:G68"/>
    <mergeCell ref="C79:C80"/>
    <mergeCell ref="A88:C88"/>
    <mergeCell ref="G86:G87"/>
    <mergeCell ref="A86:A87"/>
    <mergeCell ref="B86:B87"/>
    <mergeCell ref="A85:C85"/>
    <mergeCell ref="G83:G84"/>
    <mergeCell ref="A83:A84"/>
    <mergeCell ref="A75:C75"/>
    <mergeCell ref="A72:A74"/>
    <mergeCell ref="A25:C25"/>
    <mergeCell ref="B20:B24"/>
    <mergeCell ref="A65:A70"/>
    <mergeCell ref="B65:B70"/>
    <mergeCell ref="C47:C48"/>
    <mergeCell ref="C61:C62"/>
    <mergeCell ref="B37:B55"/>
    <mergeCell ref="A37:A55"/>
    <mergeCell ref="A57:A63"/>
    <mergeCell ref="G38:G42"/>
    <mergeCell ref="C89:C90"/>
    <mergeCell ref="G53:G54"/>
    <mergeCell ref="G60:G63"/>
    <mergeCell ref="B57:B63"/>
    <mergeCell ref="B83:B84"/>
    <mergeCell ref="A71:C71"/>
    <mergeCell ref="C66:C67"/>
    <mergeCell ref="A64:C64"/>
    <mergeCell ref="A76:A77"/>
    <mergeCell ref="G90:G91"/>
    <mergeCell ref="A78:C78"/>
    <mergeCell ref="G72:G73"/>
    <mergeCell ref="B72:B74"/>
    <mergeCell ref="B76:B77"/>
  </mergeCells>
  <pageMargins left="0.9055118110236221" right="0.39370078740157483" top="0.39370078740157483" bottom="0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  <rowBreaks count="4" manualBreakCount="4">
    <brk id="26" max="6" man="1"/>
    <brk id="46" max="6" man="1"/>
    <brk id="70" max="6" man="1"/>
    <brk id="9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очеред.сентябрь</vt:lpstr>
      <vt:lpstr>очеред.сентябрь!Область_печати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2023-09-29T12:33:15Z</dcterms:modified>
</cp:coreProperties>
</file>