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545" windowWidth="14805" windowHeight="6570"/>
  </bookViews>
  <sheets>
    <sheet name="октябрь" sheetId="8" r:id="rId1"/>
  </sheets>
  <definedNames>
    <definedName name="_xlnm.Print_Area" localSheetId="0">октябрь!$A$1:$G$73</definedName>
  </definedNames>
  <calcPr calcId="145621"/>
</workbook>
</file>

<file path=xl/calcChain.xml><?xml version="1.0" encoding="utf-8"?>
<calcChain xmlns="http://schemas.openxmlformats.org/spreadsheetml/2006/main">
  <c r="E59" i="8" l="1"/>
  <c r="F59" i="8"/>
  <c r="D43" i="8"/>
  <c r="D35" i="8"/>
  <c r="D31" i="8"/>
  <c r="D15" i="8" l="1"/>
  <c r="D19" i="8"/>
  <c r="D54" i="8" l="1"/>
  <c r="D53" i="8"/>
  <c r="E55" i="8"/>
  <c r="F55" i="8"/>
  <c r="E45" i="8"/>
  <c r="F45" i="8"/>
  <c r="D45" i="8"/>
  <c r="E48" i="8"/>
  <c r="F48" i="8"/>
  <c r="D48" i="8"/>
  <c r="E51" i="8"/>
  <c r="F51" i="8"/>
  <c r="D51" i="8"/>
  <c r="E37" i="8"/>
  <c r="F37" i="8"/>
  <c r="D13" i="8"/>
  <c r="D20" i="8"/>
  <c r="D9" i="8"/>
  <c r="D55" i="8" l="1"/>
  <c r="D21" i="8"/>
  <c r="D37" i="8"/>
  <c r="D58" i="8" l="1"/>
  <c r="D59" i="8" s="1"/>
  <c r="E21" i="8" l="1"/>
  <c r="F21" i="8"/>
  <c r="D63" i="8" l="1"/>
  <c r="D62" i="8" l="1"/>
  <c r="D64" i="8" l="1"/>
  <c r="D67" i="8" l="1"/>
  <c r="D68" i="8"/>
  <c r="D66" i="8" l="1"/>
  <c r="D72" i="8"/>
  <c r="C72" i="8"/>
  <c r="C71" i="8"/>
  <c r="C70" i="8"/>
  <c r="G68" i="8"/>
  <c r="G64" i="8"/>
  <c r="G63" i="8"/>
  <c r="D70" i="8" l="1"/>
  <c r="G62" i="8"/>
  <c r="G72" i="8"/>
  <c r="D71" i="8" l="1"/>
  <c r="G71" i="8" s="1"/>
  <c r="G66" i="8"/>
  <c r="G70" i="8" s="1"/>
  <c r="H71" i="8" s="1"/>
  <c r="G67" i="8"/>
</calcChain>
</file>

<file path=xl/sharedStrings.xml><?xml version="1.0" encoding="utf-8"?>
<sst xmlns="http://schemas.openxmlformats.org/spreadsheetml/2006/main" count="112" uniqueCount="106">
  <si>
    <t>Утверждено решением о бюджете</t>
  </si>
  <si>
    <t>Изменения</t>
  </si>
  <si>
    <t>С учетом изменений</t>
  </si>
  <si>
    <t>Дефицит (-), профицит (+)</t>
  </si>
  <si>
    <t>Параметры бюджета:</t>
  </si>
  <si>
    <t>№ п/п</t>
  </si>
  <si>
    <t>Примечание (обоснование)</t>
  </si>
  <si>
    <t>КБК</t>
  </si>
  <si>
    <t>(руб.)</t>
  </si>
  <si>
    <t>Всего по расходам:</t>
  </si>
  <si>
    <t>Доходы</t>
  </si>
  <si>
    <t>Расходы</t>
  </si>
  <si>
    <t>Финансовое управление</t>
  </si>
  <si>
    <t>2022 год</t>
  </si>
  <si>
    <t>РАСХОДЫ:</t>
  </si>
  <si>
    <t>2023 год</t>
  </si>
  <si>
    <t>ДОХОДЫ:</t>
  </si>
  <si>
    <t>Приложение к пояснительной записке 
к проекту решения городской Думы городского округа Кинешма  
«О внесении изменений в решение городской Думы городского округа Кинешма от 17.12.2021 № 32/156
 «О бюджете городского округа Кинешма на 2022 год и плановый период 2023 и 2024 годов»</t>
  </si>
  <si>
    <t>2024 год</t>
  </si>
  <si>
    <t>Всего по доходам:</t>
  </si>
  <si>
    <t>Итого по 961:</t>
  </si>
  <si>
    <t>Администрация</t>
  </si>
  <si>
    <t>Итого по 954:</t>
  </si>
  <si>
    <t>Финансове управление</t>
  </si>
  <si>
    <t xml:space="preserve">Комитет по физической культуре и спорту </t>
  </si>
  <si>
    <t>Итого по 958:</t>
  </si>
  <si>
    <t>МКУ "Центр ОМСУ"</t>
  </si>
  <si>
    <t>Итого по 969:</t>
  </si>
  <si>
    <t>Контрольно-счетная комиссия</t>
  </si>
  <si>
    <t>Итого по 963:</t>
  </si>
  <si>
    <t xml:space="preserve">Наименование ГАДБ/ ГРБС </t>
  </si>
  <si>
    <t>Уточнение субсидии на обеспечение жильем молодых семей (исключена 1 семья, т.к. не воспользовалась правом)</t>
  </si>
  <si>
    <t>Межбюджетный трансферт за достижение показателей деятельности органов исполнительной власти</t>
  </si>
  <si>
    <t>Дополнительная дотация на поддержку мер по обеспечению сбалансированности бюджетов</t>
  </si>
  <si>
    <t>НДФЛ</t>
  </si>
  <si>
    <t>УСН</t>
  </si>
  <si>
    <t>ПСН</t>
  </si>
  <si>
    <t>Итого по 182:</t>
  </si>
  <si>
    <t>Компенсации затрат бюджета</t>
  </si>
  <si>
    <t>Закрытие бюджетных ассигнований (софинансирование) по разработке проекта по ликвидации накопленного вреда окружающей среде</t>
  </si>
  <si>
    <t>Закрытие невостребованных средств по организации отдыха детей в каникулярное время в лагерях дневного пребывания на базе муниципальных учреждений</t>
  </si>
  <si>
    <t>Закрытие субсидия на компенсацию затрат по оказанию услуг на погребение неизвестных и невостребованных трупов, в связи с отсутствием правовых оснований в ее предоставлении</t>
  </si>
  <si>
    <t>Закрытие бюджетны ассигнований по мероприятию "содержание источников централизованного водоснабжения" (невостребованный остаток)</t>
  </si>
  <si>
    <t>Бюджетные ассигнования на вывоз веток</t>
  </si>
  <si>
    <t>Средства на проведение гос.экспертизы ПСД на строительство трех домов для перерселения из аварийного жилья</t>
  </si>
  <si>
    <t>городская Дума</t>
  </si>
  <si>
    <t>Итого по 962:</t>
  </si>
  <si>
    <t>Перераспределение бюджетных ассигнований на укрепление МТБ (ФОК) приобретение робота-пылесоса за счет сложившейся экономии по эл.энергии за 9 месяцев 2022 года по учреждениям спорта</t>
  </si>
  <si>
    <t>Перераспределение бюджетных ассигнований на обеспечение деятельности администрации для проведения обучения специалистов по программе "Охрана труда"</t>
  </si>
  <si>
    <t xml:space="preserve">Закрытие невостребованных средств на общественные работы </t>
  </si>
  <si>
    <t xml:space="preserve">Бюджетные ассигнования на доведение работникам до действующего уровня МРОТ и приведение ФОТ штатных единиц, перешедших в ЦОД в соответствии с положением </t>
  </si>
  <si>
    <t>Бюджетные ассигнования на обеспечениен деятельности учреждения</t>
  </si>
  <si>
    <t>Перераспределение бюджетных ассигнований для обучения сотрудника КСК, в связи с уточнением КБК</t>
  </si>
  <si>
    <t>Перераспределение средств в целях исполнения п.3 решения комиссии по чрезвычайным ситуациям и обеспечению пожарной безопасности при администрации городского округа Кинешма от 05.07.2022 № 6, осуществления круглосуточной охраны полигона твердых бытовых отходов в микрорайоне «Сокольники»</t>
  </si>
  <si>
    <t>Управление образование</t>
  </si>
  <si>
    <t>2 02 49999 04 0000 150</t>
  </si>
  <si>
    <t>2 02 25497 04 0000 150</t>
  </si>
  <si>
    <t>2 02 15002 04 0000 150</t>
  </si>
  <si>
    <t>2 19 00000 04 0000 150</t>
  </si>
  <si>
    <t>МИФНС России № 5</t>
  </si>
  <si>
    <t>1 01 00000 01 0000 110</t>
  </si>
  <si>
    <t>1 05 01000 01 0000 110</t>
  </si>
  <si>
    <t>1 05 04000 01 0000 110</t>
  </si>
  <si>
    <t>Управление образования</t>
  </si>
  <si>
    <t>1 08 07150 01 0000 110</t>
  </si>
  <si>
    <t>1 14 01040 04 0000 410</t>
  </si>
  <si>
    <t>1 13 02994 04 0000 130</t>
  </si>
  <si>
    <t>Итого по 953:</t>
  </si>
  <si>
    <t>Компенсация затрат бюджета</t>
  </si>
  <si>
    <t>0702.41702S8800.600</t>
  </si>
  <si>
    <t>Перераспределение средств на приобретение коммунальной техники в лизинг и для обеспечения сбалансированновсти параметров бюджета</t>
  </si>
  <si>
    <t>0310.4810100200.200</t>
  </si>
  <si>
    <t>0310.4820110200.200</t>
  </si>
  <si>
    <t>0503.5110160020.600</t>
  </si>
  <si>
    <t>0603.55002S5600.200</t>
  </si>
  <si>
    <t>0113.8090060150.600</t>
  </si>
  <si>
    <t>1102.4310310030.600</t>
  </si>
  <si>
    <t>11.02.4310600020.600</t>
  </si>
  <si>
    <t>0104.5410100360.100
0104.5410100360.200</t>
  </si>
  <si>
    <t>0106.7110060160.200</t>
  </si>
  <si>
    <t>0106.7110060016.200</t>
  </si>
  <si>
    <t>0113.5410800650.100
0113.5410800650.200</t>
  </si>
  <si>
    <t>0113.8090055490.100</t>
  </si>
  <si>
    <t>0103.7010000440.100
0103.7010000440.200</t>
  </si>
  <si>
    <t>0111.7210010290.800</t>
  </si>
  <si>
    <t xml:space="preserve">0503.5110310490.600
</t>
  </si>
  <si>
    <t>0503.5110100270.600</t>
  </si>
  <si>
    <t>0501.8090015090.400</t>
  </si>
  <si>
    <t>0707.4430110130.600</t>
  </si>
  <si>
    <t>0707.4420211700.600</t>
  </si>
  <si>
    <t>0503.5110100260.600</t>
  </si>
  <si>
    <t>0503.5110111250.600</t>
  </si>
  <si>
    <t>0505.5110211080.800</t>
  </si>
  <si>
    <t>0113.5210310140.600</t>
  </si>
  <si>
    <t>0113.5410700020.600</t>
  </si>
  <si>
    <t>1003.45401L4970.300</t>
  </si>
  <si>
    <t>Уточнение субсидии на обеспечение жильем молодых семей (обл. и софинансирование)</t>
  </si>
  <si>
    <t>Продажа квартир в муниципальной жилищном фонде</t>
  </si>
  <si>
    <t>Возвраты в областной бюджет</t>
  </si>
  <si>
    <t>Госпошлина</t>
  </si>
  <si>
    <t>Закрытие невостребованных средств по организации временного трудоустройства несовершеннолетних граждан в возрасте от 14 до 18 лет</t>
  </si>
  <si>
    <t>Закрытие невостребованных средств на ремонт мемориалов УГХ благоустройство</t>
  </si>
  <si>
    <t>Бюджетные ассигнования на подключение видеокамер, расположенных на общественных территориях к сети передачи данных и перераспределение бюджетных ассигнований  в связи с уточнением КБК и исправлением технической ошибки по отнесению расходов по мероприятиям предусмотренными муниципальной программой</t>
  </si>
  <si>
    <t>Бюджетные ассигнования МФЦ на коммунальные услуги (теплоэнергия) для заключения контракта на осенне-зимний период 2022</t>
  </si>
  <si>
    <t xml:space="preserve">Перераспределение средств по смете на ФОТ водителя за счет коммунальных услуг </t>
  </si>
  <si>
    <t>Бюджетные ассигнования  в целях приведения расходов в соответствии с уведомлением из областного бюджета на разработку ПСД  кап.ремонта объектов общего образования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</si>
</sst>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₽_-;\-* #,##0.00\ _₽_-;_-* &quot;-&quot;??\ _₽_-;_-@_-"/>
  </numFmts>
  <fonts count="8" x14ac:knownFonts="1">
    <font>
      <sz val="11"/>
      <color theme="1"/>
      <name val="Calibri"/>
      <family val="2"/>
      <scheme val="minor"/>
    </font>
    <font>
      <sz val="10"/>
      <color rgb="FF000000"/>
      <name val="Arial Cyr"/>
    </font>
    <font>
      <b/>
      <sz val="10"/>
      <color rgb="FF000000"/>
      <name val="Arial Cy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5">
    <xf numFmtId="0" fontId="0" fillId="0" borderId="0"/>
    <xf numFmtId="0" fontId="1" fillId="0" borderId="2">
      <alignment horizontal="left" vertical="top" wrapText="1"/>
    </xf>
    <xf numFmtId="1" fontId="1" fillId="0" borderId="2">
      <alignment horizontal="center" vertical="top" shrinkToFit="1"/>
    </xf>
    <xf numFmtId="0" fontId="2" fillId="0" borderId="2">
      <alignment vertical="top" wrapText="1"/>
    </xf>
    <xf numFmtId="43" fontId="7" fillId="0" borderId="0" applyFont="0" applyFill="0" applyBorder="0" applyAlignment="0" applyProtection="0"/>
  </cellStyleXfs>
  <cellXfs count="94">
    <xf numFmtId="0" fontId="0" fillId="0" borderId="0" xfId="0"/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/>
    </xf>
    <xf numFmtId="4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/>
    <xf numFmtId="4" fontId="5" fillId="0" borderId="1" xfId="0" applyNumberFormat="1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/>
    </xf>
    <xf numFmtId="4" fontId="3" fillId="0" borderId="0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right" vertical="center" wrapText="1"/>
    </xf>
    <xf numFmtId="4" fontId="3" fillId="0" borderId="1" xfId="0" applyNumberFormat="1" applyFont="1" applyFill="1" applyBorder="1"/>
    <xf numFmtId="4" fontId="3" fillId="0" borderId="1" xfId="0" applyNumberFormat="1" applyFont="1" applyFill="1" applyBorder="1" applyAlignment="1">
      <alignment horizontal="right" vertical="center"/>
    </xf>
    <xf numFmtId="4" fontId="4" fillId="0" borderId="0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3" fillId="0" borderId="0" xfId="0" applyFont="1" applyFill="1" applyBorder="1"/>
    <xf numFmtId="0" fontId="3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center"/>
    </xf>
    <xf numFmtId="49" fontId="3" fillId="0" borderId="0" xfId="0" applyNumberFormat="1" applyFont="1" applyFill="1" applyBorder="1" applyAlignment="1">
      <alignment horizontal="center"/>
    </xf>
    <xf numFmtId="4" fontId="3" fillId="0" borderId="0" xfId="0" applyNumberFormat="1" applyFont="1" applyFill="1" applyBorder="1"/>
    <xf numFmtId="49" fontId="3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vertical="center" wrapText="1"/>
    </xf>
    <xf numFmtId="4" fontId="6" fillId="0" borderId="1" xfId="0" applyNumberFormat="1" applyFont="1" applyFill="1" applyBorder="1" applyAlignment="1">
      <alignment horizontal="center" vertical="center"/>
    </xf>
    <xf numFmtId="4" fontId="4" fillId="0" borderId="4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1" xfId="0" applyFont="1" applyFill="1" applyBorder="1"/>
    <xf numFmtId="0" fontId="6" fillId="0" borderId="1" xfId="0" applyFont="1" applyFill="1" applyBorder="1" applyAlignment="1">
      <alignment vertical="center" wrapText="1"/>
    </xf>
    <xf numFmtId="0" fontId="4" fillId="0" borderId="0" xfId="0" applyFont="1" applyFill="1" applyBorder="1"/>
    <xf numFmtId="0" fontId="5" fillId="0" borderId="11" xfId="0" applyFont="1" applyFill="1" applyBorder="1" applyAlignment="1">
      <alignment horizontal="left" vertical="center" wrapText="1"/>
    </xf>
    <xf numFmtId="0" fontId="3" fillId="0" borderId="3" xfId="0" applyFont="1" applyFill="1" applyBorder="1"/>
    <xf numFmtId="4" fontId="5" fillId="0" borderId="3" xfId="0" applyNumberFormat="1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left" vertical="center" wrapText="1"/>
    </xf>
    <xf numFmtId="0" fontId="6" fillId="0" borderId="11" xfId="0" applyFont="1" applyFill="1" applyBorder="1" applyAlignment="1">
      <alignment horizontal="left" vertical="center" wrapText="1"/>
    </xf>
    <xf numFmtId="0" fontId="5" fillId="0" borderId="6" xfId="0" applyFont="1" applyFill="1" applyBorder="1" applyAlignment="1">
      <alignment vertical="center" wrapText="1"/>
    </xf>
    <xf numFmtId="4" fontId="5" fillId="0" borderId="8" xfId="0" applyNumberFormat="1" applyFont="1" applyFill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/>
    </xf>
    <xf numFmtId="0" fontId="5" fillId="0" borderId="13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3" xfId="0" applyFont="1" applyFill="1" applyBorder="1"/>
    <xf numFmtId="4" fontId="6" fillId="0" borderId="3" xfId="0" applyNumberFormat="1" applyFont="1" applyFill="1" applyBorder="1" applyAlignment="1">
      <alignment horizontal="center" vertical="center" wrapText="1"/>
    </xf>
    <xf numFmtId="43" fontId="3" fillId="0" borderId="0" xfId="4" applyFont="1" applyFill="1" applyBorder="1"/>
    <xf numFmtId="4" fontId="3" fillId="0" borderId="0" xfId="0" applyNumberFormat="1" applyFont="1" applyFill="1" applyBorder="1" applyAlignment="1">
      <alignment horizontal="center"/>
    </xf>
    <xf numFmtId="0" fontId="5" fillId="0" borderId="4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4" fontId="3" fillId="0" borderId="4" xfId="0" applyNumberFormat="1" applyFont="1" applyFill="1" applyBorder="1" applyAlignment="1">
      <alignment horizontal="center" vertical="center" wrapText="1"/>
    </xf>
    <xf numFmtId="4" fontId="3" fillId="0" borderId="3" xfId="0" applyNumberFormat="1" applyFont="1" applyFill="1" applyBorder="1" applyAlignment="1">
      <alignment horizontal="center" vertical="center"/>
    </xf>
    <xf numFmtId="4" fontId="3" fillId="0" borderId="3" xfId="0" applyNumberFormat="1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right" vertical="center" wrapText="1"/>
    </xf>
    <xf numFmtId="0" fontId="4" fillId="0" borderId="0" xfId="0" applyFont="1" applyFill="1" applyBorder="1" applyAlignment="1">
      <alignment horizontal="right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</cellXfs>
  <cellStyles count="5">
    <cellStyle name="xl23" xfId="2"/>
    <cellStyle name="xl32" xfId="3"/>
    <cellStyle name="xl44" xfId="1"/>
    <cellStyle name="Обычный" xfId="0" builtinId="0"/>
    <cellStyle name="Финансовый" xfId="4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3"/>
  <sheetViews>
    <sheetView tabSelected="1" view="pageBreakPreview" topLeftCell="A14" zoomScaleNormal="100" zoomScaleSheetLayoutView="100" workbookViewId="0">
      <selection activeCell="D21" sqref="D21"/>
    </sheetView>
  </sheetViews>
  <sheetFormatPr defaultRowHeight="15.75" x14ac:dyDescent="0.25"/>
  <cols>
    <col min="1" max="1" width="6.42578125" style="18" customWidth="1"/>
    <col min="2" max="2" width="18.85546875" style="20" customWidth="1"/>
    <col min="3" max="3" width="25.42578125" style="21" customWidth="1"/>
    <col min="4" max="4" width="17.7109375" style="18" customWidth="1"/>
    <col min="5" max="5" width="13.85546875" style="18" customWidth="1"/>
    <col min="6" max="6" width="14.42578125" style="18" customWidth="1"/>
    <col min="7" max="7" width="48.140625" style="18" customWidth="1"/>
    <col min="8" max="8" width="21.5703125" style="18" customWidth="1"/>
    <col min="9" max="16384" width="9.140625" style="18"/>
  </cols>
  <sheetData>
    <row r="1" spans="1:7" ht="96.75" customHeight="1" x14ac:dyDescent="0.25">
      <c r="A1" s="81" t="s">
        <v>17</v>
      </c>
      <c r="B1" s="81"/>
      <c r="C1" s="81"/>
      <c r="D1" s="81"/>
      <c r="E1" s="81"/>
      <c r="F1" s="81"/>
      <c r="G1" s="81"/>
    </row>
    <row r="2" spans="1:7" ht="24" customHeight="1" x14ac:dyDescent="0.25">
      <c r="A2" s="82" t="s">
        <v>8</v>
      </c>
      <c r="B2" s="82"/>
      <c r="C2" s="82"/>
      <c r="D2" s="82"/>
      <c r="E2" s="82"/>
      <c r="F2" s="82"/>
      <c r="G2" s="82"/>
    </row>
    <row r="3" spans="1:7" s="19" customFormat="1" ht="57" customHeight="1" x14ac:dyDescent="0.25">
      <c r="A3" s="2" t="s">
        <v>5</v>
      </c>
      <c r="B3" s="3" t="s">
        <v>30</v>
      </c>
      <c r="C3" s="23" t="s">
        <v>7</v>
      </c>
      <c r="D3" s="1" t="s">
        <v>13</v>
      </c>
      <c r="E3" s="1" t="s">
        <v>15</v>
      </c>
      <c r="F3" s="2" t="s">
        <v>18</v>
      </c>
      <c r="G3" s="2" t="s">
        <v>6</v>
      </c>
    </row>
    <row r="4" spans="1:7" ht="27.75" customHeight="1" x14ac:dyDescent="0.25">
      <c r="A4" s="75" t="s">
        <v>16</v>
      </c>
      <c r="B4" s="75"/>
      <c r="C4" s="75"/>
      <c r="D4" s="75"/>
      <c r="E4" s="75"/>
      <c r="F4" s="75"/>
      <c r="G4" s="75"/>
    </row>
    <row r="5" spans="1:7" ht="57.75" customHeight="1" x14ac:dyDescent="0.25">
      <c r="A5" s="84">
        <v>1</v>
      </c>
      <c r="B5" s="83" t="s">
        <v>12</v>
      </c>
      <c r="C5" s="23" t="s">
        <v>56</v>
      </c>
      <c r="D5" s="9">
        <v>-569852.6</v>
      </c>
      <c r="E5" s="6"/>
      <c r="F5" s="7"/>
      <c r="G5" s="30" t="s">
        <v>31</v>
      </c>
    </row>
    <row r="6" spans="1:7" ht="54" customHeight="1" x14ac:dyDescent="0.25">
      <c r="A6" s="84"/>
      <c r="B6" s="83"/>
      <c r="C6" s="23" t="s">
        <v>55</v>
      </c>
      <c r="D6" s="9">
        <v>1302000</v>
      </c>
      <c r="E6" s="6"/>
      <c r="F6" s="7"/>
      <c r="G6" s="30" t="s">
        <v>32</v>
      </c>
    </row>
    <row r="7" spans="1:7" ht="51" customHeight="1" x14ac:dyDescent="0.25">
      <c r="A7" s="84"/>
      <c r="B7" s="83"/>
      <c r="C7" s="49" t="s">
        <v>57</v>
      </c>
      <c r="D7" s="9">
        <v>11950168.779999999</v>
      </c>
      <c r="E7" s="6"/>
      <c r="F7" s="7"/>
      <c r="G7" s="25" t="s">
        <v>33</v>
      </c>
    </row>
    <row r="8" spans="1:7" ht="25.5" customHeight="1" x14ac:dyDescent="0.25">
      <c r="A8" s="84"/>
      <c r="B8" s="83"/>
      <c r="C8" s="49" t="s">
        <v>58</v>
      </c>
      <c r="D8" s="9">
        <v>4712104.84</v>
      </c>
      <c r="E8" s="6"/>
      <c r="F8" s="7"/>
      <c r="G8" s="25" t="s">
        <v>98</v>
      </c>
    </row>
    <row r="9" spans="1:7" s="37" customFormat="1" ht="26.25" customHeight="1" x14ac:dyDescent="0.25">
      <c r="A9" s="75" t="s">
        <v>22</v>
      </c>
      <c r="B9" s="75"/>
      <c r="C9" s="75"/>
      <c r="D9" s="27">
        <f>SUM(D5:D8)</f>
        <v>17394421.02</v>
      </c>
      <c r="E9" s="35"/>
      <c r="F9" s="8"/>
      <c r="G9" s="36"/>
    </row>
    <row r="10" spans="1:7" ht="26.25" customHeight="1" x14ac:dyDescent="0.25">
      <c r="A10" s="84">
        <v>2</v>
      </c>
      <c r="B10" s="83" t="s">
        <v>59</v>
      </c>
      <c r="C10" s="1" t="s">
        <v>60</v>
      </c>
      <c r="D10" s="7">
        <v>6500000</v>
      </c>
      <c r="E10" s="6"/>
      <c r="F10" s="7"/>
      <c r="G10" s="25" t="s">
        <v>34</v>
      </c>
    </row>
    <row r="11" spans="1:7" ht="30" customHeight="1" x14ac:dyDescent="0.25">
      <c r="A11" s="84"/>
      <c r="B11" s="83"/>
      <c r="C11" s="1" t="s">
        <v>61</v>
      </c>
      <c r="D11" s="7">
        <v>11300000</v>
      </c>
      <c r="E11" s="6"/>
      <c r="F11" s="7"/>
      <c r="G11" s="25" t="s">
        <v>35</v>
      </c>
    </row>
    <row r="12" spans="1:7" ht="30" customHeight="1" x14ac:dyDescent="0.25">
      <c r="A12" s="84"/>
      <c r="B12" s="83"/>
      <c r="C12" s="1" t="s">
        <v>62</v>
      </c>
      <c r="D12" s="7">
        <v>-800000</v>
      </c>
      <c r="E12" s="6"/>
      <c r="F12" s="7"/>
      <c r="G12" s="25" t="s">
        <v>36</v>
      </c>
    </row>
    <row r="13" spans="1:7" s="37" customFormat="1" ht="24.75" customHeight="1" x14ac:dyDescent="0.25">
      <c r="A13" s="75" t="s">
        <v>37</v>
      </c>
      <c r="B13" s="75"/>
      <c r="C13" s="75"/>
      <c r="D13" s="27">
        <f>D10+D11+D12</f>
        <v>17000000</v>
      </c>
      <c r="E13" s="35"/>
      <c r="F13" s="8"/>
      <c r="G13" s="29"/>
    </row>
    <row r="14" spans="1:7" s="37" customFormat="1" ht="36.75" customHeight="1" x14ac:dyDescent="0.25">
      <c r="A14" s="33">
        <v>3</v>
      </c>
      <c r="B14" s="32" t="s">
        <v>63</v>
      </c>
      <c r="C14" s="47" t="s">
        <v>66</v>
      </c>
      <c r="D14" s="9">
        <v>186625.6</v>
      </c>
      <c r="E14" s="51"/>
      <c r="F14" s="52"/>
      <c r="G14" s="25" t="s">
        <v>68</v>
      </c>
    </row>
    <row r="15" spans="1:7" s="37" customFormat="1" ht="27" customHeight="1" x14ac:dyDescent="0.25">
      <c r="A15" s="88" t="s">
        <v>67</v>
      </c>
      <c r="B15" s="89"/>
      <c r="C15" s="90"/>
      <c r="D15" s="27">
        <f>D14</f>
        <v>186625.6</v>
      </c>
      <c r="E15" s="51"/>
      <c r="F15" s="52"/>
      <c r="G15" s="29"/>
    </row>
    <row r="16" spans="1:7" s="37" customFormat="1" ht="27" hidden="1" customHeight="1" x14ac:dyDescent="0.25">
      <c r="A16" s="34"/>
      <c r="B16" s="32"/>
      <c r="C16" s="32"/>
      <c r="D16" s="27"/>
      <c r="E16" s="51"/>
      <c r="F16" s="52"/>
      <c r="G16" s="29"/>
    </row>
    <row r="17" spans="1:7" ht="27.75" customHeight="1" x14ac:dyDescent="0.25">
      <c r="A17" s="85">
        <v>4</v>
      </c>
      <c r="B17" s="83" t="s">
        <v>21</v>
      </c>
      <c r="C17" s="49" t="s">
        <v>64</v>
      </c>
      <c r="D17" s="7">
        <v>70000</v>
      </c>
      <c r="E17" s="39"/>
      <c r="F17" s="40"/>
      <c r="G17" s="41" t="s">
        <v>99</v>
      </c>
    </row>
    <row r="18" spans="1:7" ht="38.25" customHeight="1" x14ac:dyDescent="0.25">
      <c r="A18" s="86"/>
      <c r="B18" s="83"/>
      <c r="C18" s="49" t="s">
        <v>65</v>
      </c>
      <c r="D18" s="7">
        <v>33366</v>
      </c>
      <c r="E18" s="39"/>
      <c r="F18" s="40"/>
      <c r="G18" s="38" t="s">
        <v>97</v>
      </c>
    </row>
    <row r="19" spans="1:7" ht="27.75" customHeight="1" x14ac:dyDescent="0.25">
      <c r="A19" s="87"/>
      <c r="B19" s="83"/>
      <c r="C19" s="49" t="s">
        <v>66</v>
      </c>
      <c r="D19" s="7">
        <f>5+17667.46</f>
        <v>17672.46</v>
      </c>
      <c r="E19" s="6"/>
      <c r="F19" s="7"/>
      <c r="G19" s="38" t="s">
        <v>38</v>
      </c>
    </row>
    <row r="20" spans="1:7" s="37" customFormat="1" ht="27" customHeight="1" x14ac:dyDescent="0.25">
      <c r="A20" s="91" t="s">
        <v>20</v>
      </c>
      <c r="B20" s="92"/>
      <c r="C20" s="93"/>
      <c r="D20" s="8">
        <f>D17+D18+D19</f>
        <v>121038.45999999999</v>
      </c>
      <c r="E20" s="35"/>
      <c r="F20" s="8"/>
      <c r="G20" s="42"/>
    </row>
    <row r="21" spans="1:7" ht="29.25" customHeight="1" x14ac:dyDescent="0.25">
      <c r="A21" s="75" t="s">
        <v>19</v>
      </c>
      <c r="B21" s="75"/>
      <c r="C21" s="75"/>
      <c r="D21" s="8">
        <f>D9+D13+D20+D15</f>
        <v>34702085.079999998</v>
      </c>
      <c r="E21" s="8">
        <f t="shared" ref="E21:F21" si="0">SUM(E5:E19)</f>
        <v>0</v>
      </c>
      <c r="F21" s="8">
        <f t="shared" si="0"/>
        <v>0</v>
      </c>
      <c r="G21" s="2"/>
    </row>
    <row r="22" spans="1:7" s="10" customFormat="1" ht="24.75" customHeight="1" x14ac:dyDescent="0.25">
      <c r="A22" s="74" t="s">
        <v>14</v>
      </c>
      <c r="B22" s="74"/>
      <c r="C22" s="74"/>
      <c r="D22" s="74"/>
      <c r="E22" s="74"/>
      <c r="F22" s="74"/>
      <c r="G22" s="74"/>
    </row>
    <row r="23" spans="1:7" s="10" customFormat="1" ht="67.5" customHeight="1" x14ac:dyDescent="0.25">
      <c r="A23" s="64">
        <v>1</v>
      </c>
      <c r="B23" s="62" t="s">
        <v>23</v>
      </c>
      <c r="C23" s="5" t="s">
        <v>74</v>
      </c>
      <c r="D23" s="7">
        <v>-47000</v>
      </c>
      <c r="E23" s="3"/>
      <c r="F23" s="3"/>
      <c r="G23" s="25" t="s">
        <v>39</v>
      </c>
    </row>
    <row r="24" spans="1:7" s="10" customFormat="1" ht="74.25" customHeight="1" x14ac:dyDescent="0.25">
      <c r="A24" s="65"/>
      <c r="B24" s="63"/>
      <c r="C24" s="5" t="s">
        <v>89</v>
      </c>
      <c r="D24" s="9">
        <v>-78.75</v>
      </c>
      <c r="E24" s="3"/>
      <c r="F24" s="3"/>
      <c r="G24" s="15" t="s">
        <v>40</v>
      </c>
    </row>
    <row r="25" spans="1:7" s="10" customFormat="1" ht="72.75" customHeight="1" x14ac:dyDescent="0.25">
      <c r="A25" s="65"/>
      <c r="B25" s="63"/>
      <c r="C25" s="5" t="s">
        <v>88</v>
      </c>
      <c r="D25" s="9">
        <v>-215.52</v>
      </c>
      <c r="E25" s="3"/>
      <c r="F25" s="3"/>
      <c r="G25" s="15" t="s">
        <v>100</v>
      </c>
    </row>
    <row r="26" spans="1:7" s="10" customFormat="1" ht="43.5" customHeight="1" x14ac:dyDescent="0.25">
      <c r="A26" s="65"/>
      <c r="B26" s="63"/>
      <c r="C26" s="5" t="s">
        <v>91</v>
      </c>
      <c r="D26" s="9">
        <v>-191.99</v>
      </c>
      <c r="E26" s="3"/>
      <c r="F26" s="3"/>
      <c r="G26" s="15" t="s">
        <v>101</v>
      </c>
    </row>
    <row r="27" spans="1:7" s="10" customFormat="1" ht="70.5" customHeight="1" x14ac:dyDescent="0.25">
      <c r="A27" s="65"/>
      <c r="B27" s="63"/>
      <c r="C27" s="5" t="s">
        <v>90</v>
      </c>
      <c r="D27" s="9">
        <v>-848</v>
      </c>
      <c r="E27" s="3"/>
      <c r="F27" s="3"/>
      <c r="G27" s="15" t="s">
        <v>42</v>
      </c>
    </row>
    <row r="28" spans="1:7" s="10" customFormat="1" ht="21.75" customHeight="1" x14ac:dyDescent="0.25">
      <c r="A28" s="65"/>
      <c r="B28" s="63"/>
      <c r="C28" s="5" t="s">
        <v>73</v>
      </c>
      <c r="D28" s="9">
        <v>568540</v>
      </c>
      <c r="E28" s="3"/>
      <c r="F28" s="3"/>
      <c r="G28" s="15" t="s">
        <v>43</v>
      </c>
    </row>
    <row r="29" spans="1:7" s="10" customFormat="1" ht="56.25" customHeight="1" x14ac:dyDescent="0.25">
      <c r="A29" s="65"/>
      <c r="B29" s="63"/>
      <c r="C29" s="5" t="s">
        <v>87</v>
      </c>
      <c r="D29" s="9">
        <v>398957.02</v>
      </c>
      <c r="E29" s="3"/>
      <c r="F29" s="3"/>
      <c r="G29" s="15" t="s">
        <v>44</v>
      </c>
    </row>
    <row r="30" spans="1:7" s="10" customFormat="1" ht="30" customHeight="1" x14ac:dyDescent="0.25">
      <c r="A30" s="65"/>
      <c r="B30" s="63"/>
      <c r="C30" s="3" t="s">
        <v>85</v>
      </c>
      <c r="D30" s="9">
        <v>2406247.77</v>
      </c>
      <c r="E30" s="44">
        <v>3642423.62</v>
      </c>
      <c r="F30" s="45">
        <v>2786628.2</v>
      </c>
      <c r="G30" s="55" t="s">
        <v>70</v>
      </c>
    </row>
    <row r="31" spans="1:7" s="10" customFormat="1" ht="27.75" customHeight="1" x14ac:dyDescent="0.25">
      <c r="A31" s="65"/>
      <c r="B31" s="63"/>
      <c r="C31" s="5" t="s">
        <v>75</v>
      </c>
      <c r="D31" s="9">
        <f>-398957.02-2406247.77-9000000+1014161.21-90+186815.64</f>
        <v>-10604317.939999998</v>
      </c>
      <c r="E31" s="44"/>
      <c r="F31" s="45"/>
      <c r="G31" s="73"/>
    </row>
    <row r="32" spans="1:7" s="10" customFormat="1" ht="28.5" customHeight="1" x14ac:dyDescent="0.25">
      <c r="A32" s="65"/>
      <c r="B32" s="63"/>
      <c r="C32" s="5" t="s">
        <v>86</v>
      </c>
      <c r="D32" s="9"/>
      <c r="E32" s="44">
        <v>-3642423.62</v>
      </c>
      <c r="F32" s="45">
        <v>-2786628.2</v>
      </c>
      <c r="G32" s="56"/>
    </row>
    <row r="33" spans="1:7" s="10" customFormat="1" ht="73.5" customHeight="1" x14ac:dyDescent="0.25">
      <c r="A33" s="65"/>
      <c r="B33" s="63"/>
      <c r="C33" s="5" t="s">
        <v>73</v>
      </c>
      <c r="D33" s="9">
        <v>259920</v>
      </c>
      <c r="E33" s="44"/>
      <c r="F33" s="45"/>
      <c r="G33" s="55" t="s">
        <v>53</v>
      </c>
    </row>
    <row r="34" spans="1:7" s="10" customFormat="1" ht="66.75" customHeight="1" x14ac:dyDescent="0.25">
      <c r="A34" s="65"/>
      <c r="B34" s="63"/>
      <c r="C34" s="5" t="s">
        <v>84</v>
      </c>
      <c r="D34" s="9">
        <v>-259920</v>
      </c>
      <c r="E34" s="44"/>
      <c r="F34" s="45"/>
      <c r="G34" s="56"/>
    </row>
    <row r="35" spans="1:7" s="10" customFormat="1" ht="66.75" customHeight="1" x14ac:dyDescent="0.25">
      <c r="A35" s="65"/>
      <c r="B35" s="63"/>
      <c r="C35" s="5" t="s">
        <v>72</v>
      </c>
      <c r="D35" s="9">
        <f>11500+2430+82000</f>
        <v>95930</v>
      </c>
      <c r="E35" s="44"/>
      <c r="F35" s="45"/>
      <c r="G35" s="55" t="s">
        <v>102</v>
      </c>
    </row>
    <row r="36" spans="1:7" s="10" customFormat="1" ht="82.5" customHeight="1" x14ac:dyDescent="0.25">
      <c r="A36" s="65"/>
      <c r="B36" s="63"/>
      <c r="C36" s="5" t="s">
        <v>71</v>
      </c>
      <c r="D36" s="9">
        <v>-82000</v>
      </c>
      <c r="E36" s="3"/>
      <c r="F36" s="3"/>
      <c r="G36" s="56"/>
    </row>
    <row r="37" spans="1:7" s="14" customFormat="1" ht="24" customHeight="1" x14ac:dyDescent="0.25">
      <c r="A37" s="74" t="s">
        <v>22</v>
      </c>
      <c r="B37" s="74"/>
      <c r="C37" s="74"/>
      <c r="D37" s="8">
        <f>SUM(D23:D36)</f>
        <v>-7264977.4099999974</v>
      </c>
      <c r="E37" s="8">
        <f>SUM(E23:E36)</f>
        <v>0</v>
      </c>
      <c r="F37" s="8">
        <f>SUM(F23:F36)</f>
        <v>0</v>
      </c>
      <c r="G37" s="15"/>
    </row>
    <row r="38" spans="1:7" s="10" customFormat="1" ht="40.5" customHeight="1" x14ac:dyDescent="0.25">
      <c r="A38" s="64">
        <v>2</v>
      </c>
      <c r="B38" s="62" t="s">
        <v>21</v>
      </c>
      <c r="C38" s="70" t="s">
        <v>78</v>
      </c>
      <c r="D38" s="7">
        <v>4200</v>
      </c>
      <c r="E38" s="3"/>
      <c r="F38" s="3"/>
      <c r="G38" s="55" t="s">
        <v>48</v>
      </c>
    </row>
    <row r="39" spans="1:7" s="10" customFormat="1" ht="27.75" customHeight="1" x14ac:dyDescent="0.25">
      <c r="A39" s="65"/>
      <c r="B39" s="63"/>
      <c r="C39" s="71"/>
      <c r="D39" s="7">
        <v>-4200</v>
      </c>
      <c r="E39" s="3"/>
      <c r="F39" s="3"/>
      <c r="G39" s="56"/>
    </row>
    <row r="40" spans="1:7" s="10" customFormat="1" ht="62.25" customHeight="1" x14ac:dyDescent="0.25">
      <c r="A40" s="65"/>
      <c r="B40" s="63"/>
      <c r="C40" s="5" t="s">
        <v>82</v>
      </c>
      <c r="D40" s="9">
        <v>1302000</v>
      </c>
      <c r="E40" s="3"/>
      <c r="F40" s="3"/>
      <c r="G40" s="30" t="s">
        <v>32</v>
      </c>
    </row>
    <row r="41" spans="1:7" s="10" customFormat="1" ht="90" customHeight="1" x14ac:dyDescent="0.25">
      <c r="A41" s="65"/>
      <c r="B41" s="63"/>
      <c r="C41" s="5" t="s">
        <v>92</v>
      </c>
      <c r="D41" s="9">
        <v>-45888</v>
      </c>
      <c r="E41" s="3"/>
      <c r="F41" s="3"/>
      <c r="G41" s="43" t="s">
        <v>41</v>
      </c>
    </row>
    <row r="42" spans="1:7" s="10" customFormat="1" ht="36.75" customHeight="1" x14ac:dyDescent="0.25">
      <c r="A42" s="65"/>
      <c r="B42" s="63"/>
      <c r="C42" s="5" t="s">
        <v>93</v>
      </c>
      <c r="D42" s="9">
        <v>-448.8</v>
      </c>
      <c r="E42" s="3"/>
      <c r="F42" s="3"/>
      <c r="G42" s="46" t="s">
        <v>49</v>
      </c>
    </row>
    <row r="43" spans="1:7" s="10" customFormat="1" ht="35.25" customHeight="1" x14ac:dyDescent="0.25">
      <c r="A43" s="65"/>
      <c r="B43" s="63"/>
      <c r="C43" s="5" t="s">
        <v>95</v>
      </c>
      <c r="D43" s="9">
        <f>-569852.6-10150.6</f>
        <v>-580003.19999999995</v>
      </c>
      <c r="E43" s="3"/>
      <c r="F43" s="3"/>
      <c r="G43" s="25" t="s">
        <v>96</v>
      </c>
    </row>
    <row r="44" spans="1:7" s="10" customFormat="1" ht="69" customHeight="1" x14ac:dyDescent="0.25">
      <c r="A44" s="65"/>
      <c r="B44" s="63"/>
      <c r="C44" s="5" t="s">
        <v>94</v>
      </c>
      <c r="D44" s="9">
        <v>69215</v>
      </c>
      <c r="E44" s="3"/>
      <c r="F44" s="3"/>
      <c r="G44" s="25" t="s">
        <v>103</v>
      </c>
    </row>
    <row r="45" spans="1:7" s="10" customFormat="1" ht="23.25" customHeight="1" x14ac:dyDescent="0.25">
      <c r="A45" s="59" t="s">
        <v>20</v>
      </c>
      <c r="B45" s="60"/>
      <c r="C45" s="61"/>
      <c r="D45" s="27">
        <f>SUM(D38:D44)</f>
        <v>744875</v>
      </c>
      <c r="E45" s="27">
        <f>SUM(E38:E44)</f>
        <v>0</v>
      </c>
      <c r="F45" s="27">
        <f>SUM(F38:F44)</f>
        <v>0</v>
      </c>
      <c r="G45" s="26"/>
    </row>
    <row r="46" spans="1:7" s="10" customFormat="1" ht="40.5" customHeight="1" x14ac:dyDescent="0.25">
      <c r="A46" s="68">
        <v>3</v>
      </c>
      <c r="B46" s="66" t="s">
        <v>45</v>
      </c>
      <c r="C46" s="70" t="s">
        <v>83</v>
      </c>
      <c r="D46" s="7">
        <v>6043.05</v>
      </c>
      <c r="E46" s="28"/>
      <c r="F46" s="28"/>
      <c r="G46" s="55" t="s">
        <v>104</v>
      </c>
    </row>
    <row r="47" spans="1:7" s="10" customFormat="1" ht="37.5" customHeight="1" x14ac:dyDescent="0.25">
      <c r="A47" s="69"/>
      <c r="B47" s="67"/>
      <c r="C47" s="72"/>
      <c r="D47" s="7">
        <v>-6043.05</v>
      </c>
      <c r="E47" s="4"/>
      <c r="F47" s="4"/>
      <c r="G47" s="56"/>
    </row>
    <row r="48" spans="1:7" s="14" customFormat="1" ht="21.75" customHeight="1" x14ac:dyDescent="0.25">
      <c r="A48" s="59" t="s">
        <v>46</v>
      </c>
      <c r="B48" s="60"/>
      <c r="C48" s="61"/>
      <c r="D48" s="8">
        <f>SUM(D46:D47)</f>
        <v>0</v>
      </c>
      <c r="E48" s="8">
        <f t="shared" ref="E48:F48" si="1">SUM(E46:E47)</f>
        <v>0</v>
      </c>
      <c r="F48" s="8">
        <f t="shared" si="1"/>
        <v>0</v>
      </c>
      <c r="G48" s="29"/>
    </row>
    <row r="49" spans="1:7" s="10" customFormat="1" ht="51" customHeight="1" x14ac:dyDescent="0.25">
      <c r="A49" s="68">
        <v>4</v>
      </c>
      <c r="B49" s="66" t="s">
        <v>24</v>
      </c>
      <c r="C49" s="5" t="s">
        <v>76</v>
      </c>
      <c r="D49" s="9">
        <v>550000</v>
      </c>
      <c r="E49" s="4"/>
      <c r="F49" s="4"/>
      <c r="G49" s="55" t="s">
        <v>47</v>
      </c>
    </row>
    <row r="50" spans="1:7" s="10" customFormat="1" ht="35.25" customHeight="1" x14ac:dyDescent="0.25">
      <c r="A50" s="77"/>
      <c r="B50" s="76"/>
      <c r="C50" s="3" t="s">
        <v>77</v>
      </c>
      <c r="D50" s="9">
        <v>-550000</v>
      </c>
      <c r="E50" s="4"/>
      <c r="F50" s="4"/>
      <c r="G50" s="56"/>
    </row>
    <row r="51" spans="1:7" s="14" customFormat="1" ht="21" customHeight="1" x14ac:dyDescent="0.25">
      <c r="A51" s="59" t="s">
        <v>25</v>
      </c>
      <c r="B51" s="60"/>
      <c r="C51" s="61"/>
      <c r="D51" s="8">
        <f>SUM(D49:D50)</f>
        <v>0</v>
      </c>
      <c r="E51" s="8">
        <f t="shared" ref="E51:F51" si="2">SUM(E49:E50)</f>
        <v>0</v>
      </c>
      <c r="F51" s="8">
        <f t="shared" si="2"/>
        <v>0</v>
      </c>
      <c r="G51" s="29"/>
    </row>
    <row r="52" spans="1:7" s="14" customFormat="1" ht="74.25" customHeight="1" x14ac:dyDescent="0.25">
      <c r="A52" s="49">
        <v>5</v>
      </c>
      <c r="B52" s="50" t="s">
        <v>54</v>
      </c>
      <c r="C52" s="49" t="s">
        <v>69</v>
      </c>
      <c r="D52" s="7">
        <v>500</v>
      </c>
      <c r="E52" s="7"/>
      <c r="F52" s="7"/>
      <c r="G52" s="48" t="s">
        <v>105</v>
      </c>
    </row>
    <row r="53" spans="1:7" s="10" customFormat="1" ht="70.5" customHeight="1" x14ac:dyDescent="0.25">
      <c r="A53" s="58">
        <v>6</v>
      </c>
      <c r="B53" s="57" t="s">
        <v>26</v>
      </c>
      <c r="C53" s="70" t="s">
        <v>81</v>
      </c>
      <c r="D53" s="7">
        <f>164572+235860+137100+32857.36</f>
        <v>570389.36</v>
      </c>
      <c r="E53" s="4"/>
      <c r="F53" s="4"/>
      <c r="G53" s="31" t="s">
        <v>50</v>
      </c>
    </row>
    <row r="54" spans="1:7" s="10" customFormat="1" ht="36" customHeight="1" x14ac:dyDescent="0.25">
      <c r="A54" s="58"/>
      <c r="B54" s="57"/>
      <c r="C54" s="72"/>
      <c r="D54" s="7">
        <f>244155.49+15000+500000-32857.36</f>
        <v>726298.13</v>
      </c>
      <c r="E54" s="4"/>
      <c r="F54" s="4"/>
      <c r="G54" s="31" t="s">
        <v>51</v>
      </c>
    </row>
    <row r="55" spans="1:7" s="14" customFormat="1" ht="21" customHeight="1" x14ac:dyDescent="0.25">
      <c r="A55" s="59" t="s">
        <v>27</v>
      </c>
      <c r="B55" s="60"/>
      <c r="C55" s="61"/>
      <c r="D55" s="8">
        <f>SUM(D53:D54)</f>
        <v>1296687.49</v>
      </c>
      <c r="E55" s="8">
        <f>SUM(E53:E54)</f>
        <v>0</v>
      </c>
      <c r="F55" s="8">
        <f>SUM(F53:F54)</f>
        <v>0</v>
      </c>
      <c r="G55" s="29"/>
    </row>
    <row r="56" spans="1:7" s="10" customFormat="1" ht="32.25" customHeight="1" x14ac:dyDescent="0.25">
      <c r="A56" s="58">
        <v>7</v>
      </c>
      <c r="B56" s="57" t="s">
        <v>28</v>
      </c>
      <c r="C56" s="5" t="s">
        <v>79</v>
      </c>
      <c r="D56" s="7">
        <v>10000</v>
      </c>
      <c r="E56" s="4"/>
      <c r="F56" s="4"/>
      <c r="G56" s="55" t="s">
        <v>52</v>
      </c>
    </row>
    <row r="57" spans="1:7" s="10" customFormat="1" ht="38.25" customHeight="1" x14ac:dyDescent="0.25">
      <c r="A57" s="58"/>
      <c r="B57" s="57"/>
      <c r="C57" s="5" t="s">
        <v>80</v>
      </c>
      <c r="D57" s="7">
        <v>-10000</v>
      </c>
      <c r="E57" s="4"/>
      <c r="F57" s="4"/>
      <c r="G57" s="56"/>
    </row>
    <row r="58" spans="1:7" s="10" customFormat="1" ht="26.25" customHeight="1" x14ac:dyDescent="0.25">
      <c r="A58" s="78" t="s">
        <v>29</v>
      </c>
      <c r="B58" s="79"/>
      <c r="C58" s="80"/>
      <c r="D58" s="8">
        <f>D56+D57</f>
        <v>0</v>
      </c>
      <c r="E58" s="4">
        <v>0</v>
      </c>
      <c r="F58" s="4">
        <v>0</v>
      </c>
      <c r="G58" s="25"/>
    </row>
    <row r="59" spans="1:7" ht="21.75" customHeight="1" x14ac:dyDescent="0.25">
      <c r="A59" s="74" t="s">
        <v>9</v>
      </c>
      <c r="B59" s="74"/>
      <c r="C59" s="74"/>
      <c r="D59" s="4">
        <f>D37+D45+UD48+D51+D55+D58+D52</f>
        <v>-5222914.9199999971</v>
      </c>
      <c r="E59" s="4">
        <f t="shared" ref="E59:F59" si="3">E37+E45+UE48+E51+E55+E58+E52</f>
        <v>0</v>
      </c>
      <c r="F59" s="4">
        <f t="shared" si="3"/>
        <v>0</v>
      </c>
      <c r="G59" s="5"/>
    </row>
    <row r="60" spans="1:7" ht="45" customHeight="1" x14ac:dyDescent="0.25">
      <c r="A60" s="1"/>
      <c r="B60" s="11" t="s">
        <v>4</v>
      </c>
      <c r="C60" s="24" t="s">
        <v>0</v>
      </c>
      <c r="D60" s="16" t="s">
        <v>1</v>
      </c>
      <c r="E60" s="16"/>
      <c r="F60" s="16"/>
      <c r="G60" s="17" t="s">
        <v>2</v>
      </c>
    </row>
    <row r="61" spans="1:7" ht="21" customHeight="1" x14ac:dyDescent="0.25">
      <c r="A61" s="1"/>
      <c r="B61" s="75" t="s">
        <v>10</v>
      </c>
      <c r="C61" s="75"/>
      <c r="D61" s="75"/>
      <c r="E61" s="75"/>
      <c r="F61" s="75"/>
      <c r="G61" s="75"/>
    </row>
    <row r="62" spans="1:7" x14ac:dyDescent="0.25">
      <c r="A62" s="1"/>
      <c r="B62" s="6">
        <v>2022</v>
      </c>
      <c r="C62" s="12">
        <v>3104055801</v>
      </c>
      <c r="D62" s="5">
        <f>SUM(D21)</f>
        <v>34702085.079999998</v>
      </c>
      <c r="E62" s="5"/>
      <c r="F62" s="5"/>
      <c r="G62" s="5">
        <f>SUM(C62+D62)</f>
        <v>3138757886.0799999</v>
      </c>
    </row>
    <row r="63" spans="1:7" x14ac:dyDescent="0.25">
      <c r="A63" s="1"/>
      <c r="B63" s="6">
        <v>2023</v>
      </c>
      <c r="C63" s="12">
        <v>1963419216.6199999</v>
      </c>
      <c r="D63" s="5">
        <f>SUM(E21)</f>
        <v>0</v>
      </c>
      <c r="E63" s="5"/>
      <c r="F63" s="5"/>
      <c r="G63" s="5">
        <f t="shared" ref="G63:G64" si="4">SUM(C63+D63)</f>
        <v>1963419216.6199999</v>
      </c>
    </row>
    <row r="64" spans="1:7" x14ac:dyDescent="0.25">
      <c r="A64" s="1"/>
      <c r="B64" s="6">
        <v>2024</v>
      </c>
      <c r="C64" s="12">
        <v>1960194464.8800001</v>
      </c>
      <c r="D64" s="5">
        <f>SUM(F21)</f>
        <v>0</v>
      </c>
      <c r="E64" s="5"/>
      <c r="F64" s="5"/>
      <c r="G64" s="5">
        <f t="shared" si="4"/>
        <v>1960194464.8800001</v>
      </c>
    </row>
    <row r="65" spans="1:8" ht="21" customHeight="1" x14ac:dyDescent="0.25">
      <c r="A65" s="1"/>
      <c r="B65" s="74" t="s">
        <v>11</v>
      </c>
      <c r="C65" s="74"/>
      <c r="D65" s="74"/>
      <c r="E65" s="74"/>
      <c r="F65" s="74"/>
      <c r="G65" s="74"/>
    </row>
    <row r="66" spans="1:8" x14ac:dyDescent="0.25">
      <c r="A66" s="1"/>
      <c r="B66" s="6">
        <v>2022</v>
      </c>
      <c r="C66" s="12">
        <v>3161334415.04</v>
      </c>
      <c r="D66" s="5">
        <f>SUM(D59)</f>
        <v>-5222914.9199999971</v>
      </c>
      <c r="E66" s="5"/>
      <c r="F66" s="5"/>
      <c r="G66" s="5">
        <f>SUM(C66+D66)</f>
        <v>3156111500.1199999</v>
      </c>
    </row>
    <row r="67" spans="1:8" x14ac:dyDescent="0.25">
      <c r="A67" s="1"/>
      <c r="B67" s="6">
        <v>2023</v>
      </c>
      <c r="C67" s="12">
        <v>1963419216.6199999</v>
      </c>
      <c r="D67" s="5">
        <f>SUM(E59)</f>
        <v>0</v>
      </c>
      <c r="E67" s="5"/>
      <c r="F67" s="5"/>
      <c r="G67" s="5">
        <f t="shared" ref="G67:G68" si="5">SUM(C67+D67)</f>
        <v>1963419216.6199999</v>
      </c>
    </row>
    <row r="68" spans="1:8" x14ac:dyDescent="0.25">
      <c r="A68" s="1"/>
      <c r="B68" s="6">
        <v>2024</v>
      </c>
      <c r="C68" s="12">
        <v>1960194464.8800001</v>
      </c>
      <c r="D68" s="5">
        <f>SUM(F59)</f>
        <v>0</v>
      </c>
      <c r="E68" s="5"/>
      <c r="F68" s="5"/>
      <c r="G68" s="5">
        <f t="shared" si="5"/>
        <v>1960194464.8800001</v>
      </c>
    </row>
    <row r="69" spans="1:8" ht="23.25" customHeight="1" x14ac:dyDescent="0.25">
      <c r="A69" s="1"/>
      <c r="B69" s="74" t="s">
        <v>3</v>
      </c>
      <c r="C69" s="74"/>
      <c r="D69" s="74"/>
      <c r="E69" s="74"/>
      <c r="F69" s="74"/>
      <c r="G69" s="74"/>
    </row>
    <row r="70" spans="1:8" x14ac:dyDescent="0.25">
      <c r="A70" s="1"/>
      <c r="B70" s="6">
        <v>2022</v>
      </c>
      <c r="C70" s="13">
        <f>C62-C66</f>
        <v>-57278614.039999962</v>
      </c>
      <c r="D70" s="5">
        <f>SUM(D62-D66)</f>
        <v>39924999.999999993</v>
      </c>
      <c r="E70" s="5"/>
      <c r="F70" s="5"/>
      <c r="G70" s="5">
        <f>G62-G66</f>
        <v>-17353614.039999962</v>
      </c>
      <c r="H70" s="53">
        <v>17353614.039999999</v>
      </c>
    </row>
    <row r="71" spans="1:8" x14ac:dyDescent="0.25">
      <c r="A71" s="1"/>
      <c r="B71" s="6">
        <v>2023</v>
      </c>
      <c r="C71" s="13">
        <f>C63-C67</f>
        <v>0</v>
      </c>
      <c r="D71" s="5">
        <f>SUM(D63-D67)</f>
        <v>0</v>
      </c>
      <c r="E71" s="5"/>
      <c r="F71" s="5"/>
      <c r="G71" s="5">
        <f t="shared" ref="G71:G72" si="6">SUM(C71+D71)</f>
        <v>0</v>
      </c>
      <c r="H71" s="54">
        <f>H70+G70</f>
        <v>3.7252902984619141E-8</v>
      </c>
    </row>
    <row r="72" spans="1:8" x14ac:dyDescent="0.25">
      <c r="A72" s="1"/>
      <c r="B72" s="6">
        <v>2024</v>
      </c>
      <c r="C72" s="13">
        <f>C64-C68</f>
        <v>0</v>
      </c>
      <c r="D72" s="5">
        <f t="shared" ref="D72" si="7">SUM(D64-D68)</f>
        <v>0</v>
      </c>
      <c r="E72" s="5"/>
      <c r="F72" s="5"/>
      <c r="G72" s="5">
        <f t="shared" si="6"/>
        <v>0</v>
      </c>
    </row>
    <row r="73" spans="1:8" x14ac:dyDescent="0.25">
      <c r="D73" s="22"/>
      <c r="G73" s="22"/>
    </row>
  </sheetData>
  <mergeCells count="47">
    <mergeCell ref="A1:G1"/>
    <mergeCell ref="A2:G2"/>
    <mergeCell ref="A22:G22"/>
    <mergeCell ref="A4:G4"/>
    <mergeCell ref="A21:C21"/>
    <mergeCell ref="A9:C9"/>
    <mergeCell ref="B5:B8"/>
    <mergeCell ref="A5:A8"/>
    <mergeCell ref="A13:C13"/>
    <mergeCell ref="A10:A12"/>
    <mergeCell ref="B10:B12"/>
    <mergeCell ref="A17:A19"/>
    <mergeCell ref="A15:C15"/>
    <mergeCell ref="B17:B19"/>
    <mergeCell ref="A20:C20"/>
    <mergeCell ref="B69:G69"/>
    <mergeCell ref="A59:C59"/>
    <mergeCell ref="B61:G61"/>
    <mergeCell ref="B65:G65"/>
    <mergeCell ref="B49:B50"/>
    <mergeCell ref="A49:A50"/>
    <mergeCell ref="A51:C51"/>
    <mergeCell ref="A55:C55"/>
    <mergeCell ref="G49:G50"/>
    <mergeCell ref="A58:C58"/>
    <mergeCell ref="G30:G32"/>
    <mergeCell ref="G33:G34"/>
    <mergeCell ref="A37:C37"/>
    <mergeCell ref="B23:B36"/>
    <mergeCell ref="A23:A36"/>
    <mergeCell ref="G35:G36"/>
    <mergeCell ref="G38:G39"/>
    <mergeCell ref="B53:B54"/>
    <mergeCell ref="A53:A54"/>
    <mergeCell ref="B56:B57"/>
    <mergeCell ref="A56:A57"/>
    <mergeCell ref="A45:C45"/>
    <mergeCell ref="B38:B44"/>
    <mergeCell ref="A38:A44"/>
    <mergeCell ref="G56:G57"/>
    <mergeCell ref="A48:C48"/>
    <mergeCell ref="G46:G47"/>
    <mergeCell ref="B46:B47"/>
    <mergeCell ref="A46:A47"/>
    <mergeCell ref="C38:C39"/>
    <mergeCell ref="C53:C54"/>
    <mergeCell ref="C46:C47"/>
  </mergeCells>
  <pageMargins left="0.9055118110236221" right="0.39370078740157483" top="0.59055118110236227" bottom="0.39370078740157483" header="0.31496062992125984" footer="0.31496062992125984"/>
  <pageSetup paperSize="9" scale="61" firstPageNumber="2" fitToHeight="0" orientation="portrait" useFirstPageNumber="1" r:id="rId1"/>
  <headerFooter>
    <oddHeader xml:space="preserve">&amp;C&amp;P
</oddHeader>
  </headerFooter>
  <rowBreaks count="2" manualBreakCount="2">
    <brk id="32" max="6" man="1"/>
    <brk id="59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октябрь</vt:lpstr>
      <vt:lpstr>октябрь!Область_печати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2022-10-18T13:26:23Z</dcterms:modified>
</cp:coreProperties>
</file>