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основные показ СЭР " sheetId="7" r:id="rId1"/>
    <sheet name="КОНСЕРВАТИВНЫЙ" sheetId="9" r:id="rId2"/>
    <sheet name="ЦЕЛЕВОЙ" sheetId="8" r:id="rId3"/>
    <sheet name="БАЗОВЫЙ" sheetId="6" r:id="rId4"/>
  </sheets>
  <definedNames>
    <definedName name="_xlnm.Print_Titles" localSheetId="3">БАЗОВЫЙ!$4:$4</definedName>
    <definedName name="_xlnm.Print_Titles" localSheetId="1">КОНСЕРВАТИВНЫЙ!$4:$4</definedName>
    <definedName name="_xlnm.Print_Titles" localSheetId="2">ЦЕЛЕВОЙ!$4:$4</definedName>
    <definedName name="_xlnm.Print_Area" localSheetId="3">БАЗОВЫЙ!$A$1:$I$20</definedName>
    <definedName name="_xlnm.Print_Area" localSheetId="1">КОНСЕРВАТИВНЫЙ!$A$1:$I$20</definedName>
    <definedName name="_xlnm.Print_Area" localSheetId="2">ЦЕЛЕВОЙ!$A$1:$I$20</definedName>
  </definedNames>
  <calcPr calcId="145621"/>
</workbook>
</file>

<file path=xl/calcChain.xml><?xml version="1.0" encoding="utf-8"?>
<calcChain xmlns="http://schemas.openxmlformats.org/spreadsheetml/2006/main">
  <c r="D32" i="7" l="1"/>
  <c r="E32" i="7" s="1"/>
  <c r="F32" i="7" s="1"/>
  <c r="G32" i="7" s="1"/>
  <c r="H32" i="7" s="1"/>
  <c r="I32" i="7" s="1"/>
  <c r="F31" i="7"/>
  <c r="G31" i="7" s="1"/>
  <c r="H31" i="7" s="1"/>
  <c r="I31" i="7" s="1"/>
  <c r="D30" i="7"/>
  <c r="E30" i="7" s="1"/>
  <c r="F30" i="7" s="1"/>
  <c r="G30" i="7" s="1"/>
  <c r="H30" i="7" s="1"/>
  <c r="I30" i="7" s="1"/>
  <c r="F29" i="7"/>
  <c r="G29" i="7" s="1"/>
  <c r="H29" i="7" s="1"/>
  <c r="I29" i="7" s="1"/>
  <c r="E29" i="7"/>
  <c r="E28" i="7"/>
  <c r="F28" i="7" s="1"/>
  <c r="G28" i="7" s="1"/>
  <c r="H28" i="7" s="1"/>
  <c r="I28" i="7" s="1"/>
  <c r="D28" i="7"/>
  <c r="I27" i="7"/>
  <c r="E27" i="7"/>
  <c r="I26" i="7"/>
  <c r="H26" i="7"/>
  <c r="G26" i="7"/>
  <c r="F26" i="7"/>
  <c r="E26" i="7"/>
  <c r="D26" i="7"/>
  <c r="C26" i="7"/>
  <c r="E22" i="7"/>
  <c r="F22" i="7" s="1"/>
  <c r="G22" i="7" s="1"/>
  <c r="H22" i="7" s="1"/>
  <c r="I22" i="7" s="1"/>
  <c r="E21" i="7"/>
  <c r="F21" i="7" s="1"/>
  <c r="G21" i="7" s="1"/>
  <c r="H21" i="7" s="1"/>
  <c r="I21" i="7" s="1"/>
  <c r="E20" i="7"/>
  <c r="F20" i="7" s="1"/>
  <c r="G20" i="7" s="1"/>
  <c r="H20" i="7" s="1"/>
  <c r="I20" i="7" s="1"/>
  <c r="D20" i="7"/>
  <c r="E19" i="7"/>
  <c r="F19" i="7" s="1"/>
  <c r="G19" i="7" s="1"/>
  <c r="H19" i="7" s="1"/>
  <c r="I19" i="7" s="1"/>
  <c r="D18" i="7"/>
  <c r="E18" i="7" s="1"/>
  <c r="F18" i="7" s="1"/>
  <c r="G18" i="7" s="1"/>
  <c r="H18" i="7" s="1"/>
  <c r="I18" i="7" s="1"/>
  <c r="F17" i="7"/>
  <c r="C17" i="7"/>
  <c r="I16" i="7"/>
  <c r="H16" i="7"/>
  <c r="G16" i="7"/>
  <c r="F16" i="7"/>
  <c r="E16" i="7"/>
  <c r="D16" i="7"/>
  <c r="G12" i="7"/>
  <c r="H12" i="7" s="1"/>
  <c r="I12" i="7" s="1"/>
  <c r="F12" i="7"/>
  <c r="G11" i="7"/>
  <c r="H11" i="7" s="1"/>
  <c r="I11" i="7" s="1"/>
  <c r="F11" i="7"/>
  <c r="G10" i="7"/>
  <c r="H10" i="7" s="1"/>
  <c r="I10" i="7" s="1"/>
  <c r="F10" i="7"/>
  <c r="G9" i="7"/>
  <c r="H9" i="7" s="1"/>
  <c r="I9" i="7" s="1"/>
  <c r="F9" i="7"/>
  <c r="G8" i="7"/>
  <c r="H8" i="7" s="1"/>
  <c r="I8" i="7" s="1"/>
  <c r="F8" i="7"/>
  <c r="I7" i="7"/>
  <c r="I17" i="7" s="1"/>
  <c r="H7" i="7"/>
  <c r="H27" i="7" s="1"/>
  <c r="G7" i="7"/>
  <c r="G27" i="7" s="1"/>
  <c r="F7" i="7"/>
  <c r="F27" i="7" s="1"/>
  <c r="E7" i="7"/>
  <c r="E17" i="7" s="1"/>
  <c r="D7" i="7"/>
  <c r="D27" i="7" s="1"/>
  <c r="C7" i="7"/>
  <c r="C27" i="7" s="1"/>
  <c r="G17" i="7" l="1"/>
  <c r="D17" i="7"/>
  <c r="H17" i="7"/>
  <c r="I14" i="8" l="1"/>
  <c r="I8" i="9" l="1"/>
  <c r="I6" i="9" s="1"/>
  <c r="I14" i="9" s="1"/>
  <c r="G8" i="9"/>
  <c r="G6" i="9" s="1"/>
  <c r="G14" i="9" s="1"/>
  <c r="H8" i="9"/>
  <c r="H6" i="9" s="1"/>
  <c r="H14" i="9" s="1"/>
  <c r="F8" i="9"/>
  <c r="F6" i="9" s="1"/>
  <c r="F14" i="9" s="1"/>
  <c r="E8" i="9"/>
  <c r="E6" i="9" s="1"/>
  <c r="E14" i="9" s="1"/>
  <c r="D8" i="9"/>
  <c r="C8" i="9"/>
  <c r="B8" i="9"/>
  <c r="D6" i="9"/>
  <c r="D14" i="9" s="1"/>
  <c r="C6" i="9"/>
  <c r="C14" i="9" s="1"/>
  <c r="B6" i="9"/>
  <c r="B14" i="9" s="1"/>
  <c r="I8" i="8"/>
  <c r="I6" i="8" s="1"/>
  <c r="H8" i="8"/>
  <c r="H6" i="8" s="1"/>
  <c r="H14" i="8" s="1"/>
  <c r="G8" i="8"/>
  <c r="G6" i="8" s="1"/>
  <c r="G14" i="8" s="1"/>
  <c r="F8" i="8"/>
  <c r="F6" i="8" s="1"/>
  <c r="F14" i="8" s="1"/>
  <c r="E8" i="8"/>
  <c r="E6" i="8" s="1"/>
  <c r="E14" i="8" s="1"/>
  <c r="D8" i="8"/>
  <c r="C8" i="8"/>
  <c r="B8" i="8"/>
  <c r="D6" i="8"/>
  <c r="D14" i="8" s="1"/>
  <c r="C6" i="8"/>
  <c r="C14" i="8" s="1"/>
  <c r="B6" i="8"/>
  <c r="B14" i="8" s="1"/>
  <c r="I8" i="6" l="1"/>
  <c r="I6" i="6" s="1"/>
  <c r="I14" i="6" s="1"/>
  <c r="H8" i="6" l="1"/>
  <c r="H6" i="6" s="1"/>
  <c r="H14" i="6" s="1"/>
  <c r="G8" i="6"/>
  <c r="G6" i="6" s="1"/>
  <c r="F8" i="6"/>
  <c r="F6" i="6" s="1"/>
  <c r="D8" i="6" l="1"/>
  <c r="D6" i="6" s="1"/>
  <c r="E8" i="6"/>
  <c r="E6" i="6" s="1"/>
  <c r="E14" i="6" l="1"/>
  <c r="G14" i="6"/>
  <c r="F14" i="6"/>
  <c r="D14" i="6"/>
  <c r="C8" i="6"/>
  <c r="C6" i="6" s="1"/>
  <c r="C14" i="6" s="1"/>
  <c r="B8" i="6"/>
  <c r="B6" i="6" s="1"/>
  <c r="B14" i="6" s="1"/>
</calcChain>
</file>

<file path=xl/sharedStrings.xml><?xml version="1.0" encoding="utf-8"?>
<sst xmlns="http://schemas.openxmlformats.org/spreadsheetml/2006/main" count="124" uniqueCount="40">
  <si>
    <t>Показатель</t>
  </si>
  <si>
    <t>Отчетный
год</t>
  </si>
  <si>
    <t>Текущий
год</t>
  </si>
  <si>
    <t>2020 год</t>
  </si>
  <si>
    <t>2021 год</t>
  </si>
  <si>
    <t>2022 год</t>
  </si>
  <si>
    <t>Индекс потребительских
 цен (среднегодовой), % к предыдущему году</t>
  </si>
  <si>
    <t>Индекс
потребительских цен, декабрь к декабрю предыдущего года, %</t>
  </si>
  <si>
    <t>Инвестиции
 в основной капитал, млн. руб.</t>
  </si>
  <si>
    <t>Прибыль прибыльных организаций, млн. руб.</t>
  </si>
  <si>
    <t>Фонд начисленной 
заработной платы, млн. руб</t>
  </si>
  <si>
    <t>Численность
 населения, тыс. человек</t>
  </si>
  <si>
    <t>Доходы бюджета - всего</t>
  </si>
  <si>
    <t>из них:</t>
  </si>
  <si>
    <t>налоговые доходы</t>
  </si>
  <si>
    <t>неналоговые доходы</t>
  </si>
  <si>
    <t>безвозмездные поступления</t>
  </si>
  <si>
    <t>Расходы бюджета</t>
  </si>
  <si>
    <t>Дефицит (профицит) бюджета</t>
  </si>
  <si>
    <t>Муниципальный долг на конец года</t>
  </si>
  <si>
    <t>в том числе:</t>
  </si>
  <si>
    <t>1. Основные показатели прогноза социально-экономического
 развития городского округа Кинешма на долгосрочный период</t>
  </si>
  <si>
    <t>2. Основные показатели бюджета городского округа Кинешма на долгосрочный период</t>
  </si>
  <si>
    <t>2023 год</t>
  </si>
  <si>
    <t xml:space="preserve">                                                                                                                                       Приложение
Проект бюджетного прогноза муниципального образавания "Городской округ Кинешма" на долгосрочный период</t>
  </si>
  <si>
    <t>Базовый</t>
  </si>
  <si>
    <t>Численность трудовых ресурсов, тыс. человек</t>
  </si>
  <si>
    <t>2024 год</t>
  </si>
  <si>
    <t xml:space="preserve"> вариант прогноза "Базовый"</t>
  </si>
  <si>
    <t>налоговые и
неналоговые доходы</t>
  </si>
  <si>
    <t>(млн. руб.)</t>
  </si>
  <si>
    <t>Начальник финансового управления администрации городского округа Кинешма</t>
  </si>
  <si>
    <t>С.С. Комарова</t>
  </si>
  <si>
    <r>
      <t xml:space="preserve">Текущий
год
</t>
    </r>
    <r>
      <rPr>
        <b/>
        <sz val="10"/>
        <color theme="1"/>
        <rFont val="Times New Roman"/>
        <family val="1"/>
        <charset val="204"/>
      </rPr>
      <t xml:space="preserve"> (план на 01.10.2019)</t>
    </r>
  </si>
  <si>
    <t>2025 год</t>
  </si>
  <si>
    <t xml:space="preserve"> вариант прогноза "Целевой"</t>
  </si>
  <si>
    <t xml:space="preserve"> вариант прогноза "Консервативный"</t>
  </si>
  <si>
    <t>1 вариант прогноза</t>
  </si>
  <si>
    <t>Целевой</t>
  </si>
  <si>
    <t>Консервативный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</si>
</sst>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"/>
    <numFmt numFmtId="166" formatCode="0.000"/>
    <numFmt numFmtId="167" formatCode="_-* #,##0.00_р_._-;\-* #,##0.00_р_._-;_-* &quot;-&quot;??_р_._-;_-@_-"/>
    <numFmt numFmtId="168" formatCode="_-* #,##0.0\ _₽_-;\-* #,##0.0\ _₽_-;_-* &quot;-&quot;??\ _₽_-;_-@_-"/>
    <numFmt numFmtId="169" formatCode="_-* #,##0.0_р_._-;\-* #,##0.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56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" fillId="3" borderId="0" xfId="0" applyFont="1" applyFill="1"/>
    <xf numFmtId="0" fontId="3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2" fillId="0" borderId="0" xfId="0" applyFont="1" applyFill="1"/>
    <xf numFmtId="0" fontId="3" fillId="0" borderId="0" xfId="0" applyFont="1" applyFill="1"/>
    <xf numFmtId="165" fontId="1" fillId="0" borderId="1" xfId="0" applyNumberFormat="1" applyFont="1" applyFill="1" applyBorder="1"/>
    <xf numFmtId="166" fontId="1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/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/>
    <xf numFmtId="0" fontId="1" fillId="4" borderId="1" xfId="0" applyFont="1" applyFill="1" applyBorder="1" applyAlignment="1">
      <alignment horizontal="center"/>
    </xf>
    <xf numFmtId="167" fontId="1" fillId="4" borderId="1" xfId="1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167" fontId="2" fillId="4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3" fillId="4" borderId="0" xfId="0" applyFont="1" applyFill="1"/>
    <xf numFmtId="0" fontId="2" fillId="4" borderId="1" xfId="0" applyFont="1" applyFill="1" applyBorder="1" applyAlignment="1">
      <alignment wrapText="1"/>
    </xf>
    <xf numFmtId="0" fontId="1" fillId="4" borderId="0" xfId="0" applyFont="1" applyFill="1"/>
    <xf numFmtId="0" fontId="3" fillId="4" borderId="1" xfId="0" applyFont="1" applyFill="1" applyBorder="1" applyAlignment="1">
      <alignment wrapText="1"/>
    </xf>
    <xf numFmtId="0" fontId="2" fillId="4" borderId="0" xfId="0" applyFont="1" applyFill="1"/>
    <xf numFmtId="0" fontId="1" fillId="4" borderId="1" xfId="0" applyFont="1" applyFill="1" applyBorder="1" applyAlignment="1">
      <alignment wrapText="1"/>
    </xf>
    <xf numFmtId="0" fontId="7" fillId="4" borderId="0" xfId="0" applyFont="1" applyFill="1" applyAlignment="1">
      <alignment vertical="top" wrapText="1"/>
    </xf>
    <xf numFmtId="168" fontId="1" fillId="4" borderId="1" xfId="1" applyNumberFormat="1" applyFont="1" applyFill="1" applyBorder="1" applyAlignment="1">
      <alignment horizontal="center"/>
    </xf>
    <xf numFmtId="169" fontId="1" fillId="4" borderId="1" xfId="1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/>
    </xf>
    <xf numFmtId="167" fontId="2" fillId="0" borderId="1" xfId="1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wrapText="1"/>
    </xf>
    <xf numFmtId="0" fontId="2" fillId="4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32"/>
  <sheetViews>
    <sheetView tabSelected="1" view="pageBreakPreview" zoomScale="110" zoomScaleNormal="100" zoomScaleSheetLayoutView="110" workbookViewId="0">
      <selection sqref="A1:H1"/>
    </sheetView>
  </sheetViews>
  <sheetFormatPr defaultRowHeight="15.75" x14ac:dyDescent="0.25"/>
  <cols>
    <col min="1" max="1" width="30.5703125" style="7" customWidth="1"/>
    <col min="2" max="2" width="18.5703125" style="7" customWidth="1"/>
    <col min="3" max="3" width="13" style="7" customWidth="1"/>
    <col min="4" max="4" width="11.85546875" style="7" customWidth="1"/>
    <col min="5" max="5" width="11.42578125" style="7" customWidth="1"/>
    <col min="6" max="6" width="12" style="7" customWidth="1"/>
    <col min="7" max="7" width="11.42578125" style="7" customWidth="1"/>
    <col min="8" max="8" width="13.5703125" style="7" customWidth="1"/>
    <col min="9" max="14" width="9.140625" style="7"/>
    <col min="15" max="15" width="12.140625" style="7" customWidth="1"/>
    <col min="16" max="16384" width="9.140625" style="7"/>
  </cols>
  <sheetData>
    <row r="1" spans="1:9" ht="30" customHeight="1" x14ac:dyDescent="0.25">
      <c r="A1" s="54" t="s">
        <v>24</v>
      </c>
      <c r="B1" s="55"/>
      <c r="C1" s="55"/>
      <c r="D1" s="55"/>
      <c r="E1" s="55"/>
      <c r="F1" s="55"/>
      <c r="G1" s="55"/>
      <c r="H1" s="55"/>
    </row>
    <row r="2" spans="1:9" ht="53.25" customHeight="1" x14ac:dyDescent="0.25">
      <c r="A2" s="48" t="s">
        <v>21</v>
      </c>
      <c r="B2" s="49"/>
      <c r="C2" s="49"/>
      <c r="D2" s="49"/>
      <c r="E2" s="49"/>
      <c r="F2" s="49"/>
      <c r="G2" s="49"/>
      <c r="H2" s="49"/>
    </row>
    <row r="4" spans="1:9" s="47" customFormat="1" ht="31.5" x14ac:dyDescent="0.25">
      <c r="A4" s="8" t="s">
        <v>0</v>
      </c>
      <c r="B4" s="4" t="s">
        <v>1</v>
      </c>
      <c r="C4" s="4" t="s">
        <v>2</v>
      </c>
      <c r="D4" s="8" t="s">
        <v>3</v>
      </c>
      <c r="E4" s="8" t="s">
        <v>4</v>
      </c>
      <c r="F4" s="8" t="s">
        <v>5</v>
      </c>
      <c r="G4" s="8" t="s">
        <v>23</v>
      </c>
      <c r="H4" s="8" t="s">
        <v>27</v>
      </c>
      <c r="I4" s="8" t="s">
        <v>34</v>
      </c>
    </row>
    <row r="5" spans="1:9" s="19" customFormat="1" x14ac:dyDescent="0.25">
      <c r="A5" s="10" t="s">
        <v>37</v>
      </c>
      <c r="B5" s="10" t="s">
        <v>25</v>
      </c>
      <c r="C5" s="22">
        <v>2019</v>
      </c>
      <c r="D5" s="10"/>
      <c r="E5" s="10"/>
      <c r="F5" s="10"/>
      <c r="G5" s="10"/>
      <c r="H5" s="10"/>
      <c r="I5" s="10"/>
    </row>
    <row r="6" spans="1:9" ht="55.5" customHeight="1" x14ac:dyDescent="0.25">
      <c r="A6" s="11" t="s">
        <v>6</v>
      </c>
      <c r="B6" s="20">
        <v>102.5237486163969</v>
      </c>
      <c r="C6" s="20">
        <v>105.05147938029131</v>
      </c>
      <c r="D6" s="20">
        <v>103.51991050138061</v>
      </c>
      <c r="E6" s="20">
        <v>103.76788228641007</v>
      </c>
      <c r="F6" s="20">
        <v>103.89849266955882</v>
      </c>
      <c r="G6" s="20">
        <v>103.86373606054779</v>
      </c>
      <c r="H6" s="20">
        <v>103.88940993314174</v>
      </c>
      <c r="I6" s="20">
        <v>103.9</v>
      </c>
    </row>
    <row r="7" spans="1:9" ht="72" customHeight="1" x14ac:dyDescent="0.25">
      <c r="A7" s="11" t="s">
        <v>7</v>
      </c>
      <c r="B7" s="20">
        <v>102.4</v>
      </c>
      <c r="C7" s="20">
        <f>C6-0.002</f>
        <v>105.04947938029132</v>
      </c>
      <c r="D7" s="20">
        <f t="shared" ref="D7:I7" si="0">D6-0.002</f>
        <v>103.51791050138061</v>
      </c>
      <c r="E7" s="20">
        <f t="shared" si="0"/>
        <v>103.76588228641008</v>
      </c>
      <c r="F7" s="20">
        <f t="shared" si="0"/>
        <v>103.89649266955882</v>
      </c>
      <c r="G7" s="20">
        <f t="shared" si="0"/>
        <v>103.8617360605478</v>
      </c>
      <c r="H7" s="20">
        <f t="shared" si="0"/>
        <v>103.88740993314174</v>
      </c>
      <c r="I7" s="20">
        <f t="shared" si="0"/>
        <v>103.89800000000001</v>
      </c>
    </row>
    <row r="8" spans="1:9" ht="47.25" x14ac:dyDescent="0.25">
      <c r="A8" s="11" t="s">
        <v>8</v>
      </c>
      <c r="B8" s="20">
        <v>824.6080179999999</v>
      </c>
      <c r="C8" s="20">
        <v>962.86404400000004</v>
      </c>
      <c r="D8" s="20">
        <v>1335.834042</v>
      </c>
      <c r="E8" s="20">
        <v>1326.4646425466667</v>
      </c>
      <c r="F8" s="20">
        <f>E8*1.04</f>
        <v>1379.5232282485333</v>
      </c>
      <c r="G8" s="20">
        <f>F8*1.07</f>
        <v>1476.0898542259308</v>
      </c>
      <c r="H8" s="20">
        <f>G8*0.93</f>
        <v>1372.7635644301158</v>
      </c>
      <c r="I8" s="20">
        <f>H8*0.93</f>
        <v>1276.6701149200078</v>
      </c>
    </row>
    <row r="9" spans="1:9" ht="46.5" customHeight="1" x14ac:dyDescent="0.25">
      <c r="A9" s="11" t="s">
        <v>9</v>
      </c>
      <c r="B9" s="20">
        <v>375</v>
      </c>
      <c r="C9" s="20">
        <v>400</v>
      </c>
      <c r="D9" s="20">
        <v>425</v>
      </c>
      <c r="E9" s="20">
        <v>450</v>
      </c>
      <c r="F9" s="20">
        <f>E9+25</f>
        <v>475</v>
      </c>
      <c r="G9" s="20">
        <f t="shared" ref="G9:I9" si="1">F9+25</f>
        <v>500</v>
      </c>
      <c r="H9" s="20">
        <f t="shared" si="1"/>
        <v>525</v>
      </c>
      <c r="I9" s="20">
        <f t="shared" si="1"/>
        <v>550</v>
      </c>
    </row>
    <row r="10" spans="1:9" ht="47.25" x14ac:dyDescent="0.25">
      <c r="A10" s="11" t="s">
        <v>10</v>
      </c>
      <c r="B10" s="20">
        <v>8439.6759219512187</v>
      </c>
      <c r="C10" s="20">
        <v>8946.0564772682919</v>
      </c>
      <c r="D10" s="20">
        <v>9301.3280780487785</v>
      </c>
      <c r="E10" s="20">
        <v>9858.2037073170704</v>
      </c>
      <c r="F10" s="20">
        <f>E10*1.06</f>
        <v>10449.695929756095</v>
      </c>
      <c r="G10" s="20">
        <f t="shared" ref="G10:I10" si="2">F10*1.06</f>
        <v>11076.677685541461</v>
      </c>
      <c r="H10" s="20">
        <f t="shared" si="2"/>
        <v>11741.278346673949</v>
      </c>
      <c r="I10" s="20">
        <f t="shared" si="2"/>
        <v>12445.755047474388</v>
      </c>
    </row>
    <row r="11" spans="1:9" ht="34.5" customHeight="1" x14ac:dyDescent="0.25">
      <c r="A11" s="11" t="s">
        <v>11</v>
      </c>
      <c r="B11" s="21">
        <v>82.591499999999996</v>
      </c>
      <c r="C11" s="21">
        <v>82.095950999999999</v>
      </c>
      <c r="D11" s="21">
        <v>81.685471245000002</v>
      </c>
      <c r="E11" s="21">
        <v>81.440414831265002</v>
      </c>
      <c r="F11" s="21">
        <f>E11*0.997</f>
        <v>81.196093586771212</v>
      </c>
      <c r="G11" s="21">
        <f t="shared" ref="G11:I11" si="3">F11*0.997</f>
        <v>80.952505306010892</v>
      </c>
      <c r="H11" s="21">
        <f t="shared" si="3"/>
        <v>80.709647790092859</v>
      </c>
      <c r="I11" s="21">
        <f t="shared" si="3"/>
        <v>80.467518846722584</v>
      </c>
    </row>
    <row r="12" spans="1:9" ht="34.5" customHeight="1" x14ac:dyDescent="0.25">
      <c r="A12" s="11" t="s">
        <v>26</v>
      </c>
      <c r="B12" s="21">
        <v>43.8</v>
      </c>
      <c r="C12" s="21">
        <v>43</v>
      </c>
      <c r="D12" s="21">
        <v>42.5</v>
      </c>
      <c r="E12" s="21">
        <v>41.667425000000001</v>
      </c>
      <c r="F12" s="21">
        <f>E12*0.998</f>
        <v>41.584090150000002</v>
      </c>
      <c r="G12" s="21">
        <f t="shared" ref="G12:I12" si="4">F12*0.998</f>
        <v>41.500921969700002</v>
      </c>
      <c r="H12" s="21">
        <f t="shared" si="4"/>
        <v>41.417920125760602</v>
      </c>
      <c r="I12" s="21">
        <f t="shared" si="4"/>
        <v>41.335084285509083</v>
      </c>
    </row>
    <row r="14" spans="1:9" ht="31.5" x14ac:dyDescent="0.25">
      <c r="A14" s="8" t="s">
        <v>0</v>
      </c>
      <c r="B14" s="4" t="s">
        <v>1</v>
      </c>
      <c r="C14" s="4" t="s">
        <v>2</v>
      </c>
      <c r="D14" s="8" t="s">
        <v>3</v>
      </c>
      <c r="E14" s="8" t="s">
        <v>4</v>
      </c>
      <c r="F14" s="8" t="s">
        <v>5</v>
      </c>
      <c r="G14" s="8" t="s">
        <v>23</v>
      </c>
      <c r="H14" s="8" t="s">
        <v>27</v>
      </c>
      <c r="I14" s="8" t="s">
        <v>34</v>
      </c>
    </row>
    <row r="15" spans="1:9" x14ac:dyDescent="0.25">
      <c r="A15" s="10" t="s">
        <v>37</v>
      </c>
      <c r="B15" s="10" t="s">
        <v>38</v>
      </c>
      <c r="C15" s="22">
        <v>2019</v>
      </c>
      <c r="D15" s="10"/>
      <c r="E15" s="10"/>
      <c r="F15" s="10"/>
      <c r="G15" s="10"/>
      <c r="H15" s="10"/>
      <c r="I15" s="10"/>
    </row>
    <row r="16" spans="1:9" ht="47.25" x14ac:dyDescent="0.25">
      <c r="A16" s="11" t="s">
        <v>6</v>
      </c>
      <c r="B16" s="20">
        <v>102.5237486163969</v>
      </c>
      <c r="C16" s="20">
        <v>105.05147938029131</v>
      </c>
      <c r="D16" s="20">
        <f>D6-0.01</f>
        <v>103.5099105013806</v>
      </c>
      <c r="E16" s="20">
        <f t="shared" ref="E16:I16" si="5">E6-0.01</f>
        <v>103.75788228641007</v>
      </c>
      <c r="F16" s="20">
        <f t="shared" si="5"/>
        <v>103.88849266955881</v>
      </c>
      <c r="G16" s="20">
        <f t="shared" si="5"/>
        <v>103.85373606054779</v>
      </c>
      <c r="H16" s="20">
        <f t="shared" si="5"/>
        <v>103.87940993314173</v>
      </c>
      <c r="I16" s="20">
        <f t="shared" si="5"/>
        <v>103.89</v>
      </c>
    </row>
    <row r="17" spans="1:9" ht="63" x14ac:dyDescent="0.25">
      <c r="A17" s="11" t="s">
        <v>7</v>
      </c>
      <c r="B17" s="20">
        <v>102.4</v>
      </c>
      <c r="C17" s="20">
        <f>C16-0.004</f>
        <v>105.04747938029131</v>
      </c>
      <c r="D17" s="20">
        <f>D7-0.001</f>
        <v>103.51691050138061</v>
      </c>
      <c r="E17" s="20">
        <f t="shared" ref="E17:I17" si="6">E7-0.001</f>
        <v>103.76488228641007</v>
      </c>
      <c r="F17" s="20">
        <f t="shared" si="6"/>
        <v>103.89549266955882</v>
      </c>
      <c r="G17" s="20">
        <f t="shared" si="6"/>
        <v>103.86073606054779</v>
      </c>
      <c r="H17" s="20">
        <f t="shared" si="6"/>
        <v>103.88640993314173</v>
      </c>
      <c r="I17" s="20">
        <f t="shared" si="6"/>
        <v>103.89700000000001</v>
      </c>
    </row>
    <row r="18" spans="1:9" ht="47.25" x14ac:dyDescent="0.25">
      <c r="A18" s="11" t="s">
        <v>8</v>
      </c>
      <c r="B18" s="20">
        <v>824.6080179999999</v>
      </c>
      <c r="C18" s="20">
        <v>962.86404400000004</v>
      </c>
      <c r="D18" s="20">
        <f>C18*1.5</f>
        <v>1444.2960660000001</v>
      </c>
      <c r="E18" s="20">
        <f>D18*1.07</f>
        <v>1545.3967906200003</v>
      </c>
      <c r="F18" s="20">
        <f t="shared" ref="F18:I18" si="7">E18*1.07</f>
        <v>1653.5745659634003</v>
      </c>
      <c r="G18" s="20">
        <f t="shared" si="7"/>
        <v>1769.3247855808386</v>
      </c>
      <c r="H18" s="20">
        <f t="shared" si="7"/>
        <v>1893.1775205714973</v>
      </c>
      <c r="I18" s="20">
        <f t="shared" si="7"/>
        <v>2025.6999470115022</v>
      </c>
    </row>
    <row r="19" spans="1:9" ht="31.5" x14ac:dyDescent="0.25">
      <c r="A19" s="11" t="s">
        <v>9</v>
      </c>
      <c r="B19" s="20">
        <v>375</v>
      </c>
      <c r="C19" s="20">
        <v>400</v>
      </c>
      <c r="D19" s="20">
        <v>450</v>
      </c>
      <c r="E19" s="20">
        <f>D19*1.11</f>
        <v>499.50000000000006</v>
      </c>
      <c r="F19" s="20">
        <f t="shared" ref="F19:I19" si="8">E19*1.11</f>
        <v>554.44500000000016</v>
      </c>
      <c r="G19" s="20">
        <f t="shared" si="8"/>
        <v>615.43395000000021</v>
      </c>
      <c r="H19" s="20">
        <f t="shared" si="8"/>
        <v>683.13168450000035</v>
      </c>
      <c r="I19" s="20">
        <f t="shared" si="8"/>
        <v>758.27616979500044</v>
      </c>
    </row>
    <row r="20" spans="1:9" ht="47.25" x14ac:dyDescent="0.25">
      <c r="A20" s="11" t="s">
        <v>10</v>
      </c>
      <c r="B20" s="20">
        <v>8439.6759219512187</v>
      </c>
      <c r="C20" s="20">
        <v>8946.0564772682919</v>
      </c>
      <c r="D20" s="20">
        <f>C20*1.1</f>
        <v>9840.6621249951222</v>
      </c>
      <c r="E20" s="20">
        <f t="shared" ref="E20:I20" si="9">D20*1.1</f>
        <v>10824.728337494635</v>
      </c>
      <c r="F20" s="20">
        <f t="shared" si="9"/>
        <v>11907.2011712441</v>
      </c>
      <c r="G20" s="20">
        <f t="shared" si="9"/>
        <v>13097.92128836851</v>
      </c>
      <c r="H20" s="20">
        <f t="shared" si="9"/>
        <v>14407.713417205363</v>
      </c>
      <c r="I20" s="20">
        <f t="shared" si="9"/>
        <v>15848.484758925901</v>
      </c>
    </row>
    <row r="21" spans="1:9" ht="31.5" x14ac:dyDescent="0.25">
      <c r="A21" s="11" t="s">
        <v>11</v>
      </c>
      <c r="B21" s="21">
        <v>82.591499999999996</v>
      </c>
      <c r="C21" s="21">
        <v>82.095950999999999</v>
      </c>
      <c r="D21" s="21">
        <v>81.685471245000002</v>
      </c>
      <c r="E21" s="21">
        <f>D21*0.998</f>
        <v>81.522100302509998</v>
      </c>
      <c r="F21" s="21">
        <f t="shared" ref="F21:I21" si="10">E21*0.998</f>
        <v>81.359056101904983</v>
      </c>
      <c r="G21" s="21">
        <f t="shared" si="10"/>
        <v>81.196337989701178</v>
      </c>
      <c r="H21" s="21">
        <f t="shared" si="10"/>
        <v>81.033945313721773</v>
      </c>
      <c r="I21" s="21">
        <f t="shared" si="10"/>
        <v>80.871877423094332</v>
      </c>
    </row>
    <row r="22" spans="1:9" ht="31.5" x14ac:dyDescent="0.25">
      <c r="A22" s="11" t="s">
        <v>26</v>
      </c>
      <c r="B22" s="21">
        <v>43.8</v>
      </c>
      <c r="C22" s="21">
        <v>43</v>
      </c>
      <c r="D22" s="21">
        <v>42.5</v>
      </c>
      <c r="E22" s="21">
        <f>D22*0.981</f>
        <v>41.692500000000003</v>
      </c>
      <c r="F22" s="21">
        <f t="shared" ref="F22:I22" si="11">E22*0.981</f>
        <v>40.900342500000001</v>
      </c>
      <c r="G22" s="21">
        <f t="shared" si="11"/>
        <v>40.1232359925</v>
      </c>
      <c r="H22" s="21">
        <f t="shared" si="11"/>
        <v>39.360894508642502</v>
      </c>
      <c r="I22" s="21">
        <f t="shared" si="11"/>
        <v>38.613037512978295</v>
      </c>
    </row>
    <row r="24" spans="1:9" ht="31.5" x14ac:dyDescent="0.25">
      <c r="A24" s="8" t="s">
        <v>0</v>
      </c>
      <c r="B24" s="4" t="s">
        <v>1</v>
      </c>
      <c r="C24" s="4" t="s">
        <v>2</v>
      </c>
      <c r="D24" s="8" t="s">
        <v>3</v>
      </c>
      <c r="E24" s="8" t="s">
        <v>4</v>
      </c>
      <c r="F24" s="8" t="s">
        <v>5</v>
      </c>
      <c r="G24" s="8" t="s">
        <v>23</v>
      </c>
      <c r="H24" s="8" t="s">
        <v>27</v>
      </c>
      <c r="I24" s="8" t="s">
        <v>34</v>
      </c>
    </row>
    <row r="25" spans="1:9" x14ac:dyDescent="0.25">
      <c r="A25" s="10" t="s">
        <v>37</v>
      </c>
      <c r="B25" s="10" t="s">
        <v>39</v>
      </c>
      <c r="C25" s="22">
        <v>2019</v>
      </c>
      <c r="D25" s="10"/>
      <c r="E25" s="10"/>
      <c r="F25" s="10"/>
      <c r="G25" s="10"/>
      <c r="H25" s="10"/>
      <c r="I25" s="10"/>
    </row>
    <row r="26" spans="1:9" ht="47.25" x14ac:dyDescent="0.25">
      <c r="A26" s="11" t="s">
        <v>6</v>
      </c>
      <c r="B26" s="20">
        <v>102.5237486163969</v>
      </c>
      <c r="C26" s="20">
        <f>C6+1</f>
        <v>106.05147938029131</v>
      </c>
      <c r="D26" s="20">
        <f t="shared" ref="D26:I26" si="12">D6+1</f>
        <v>104.51991050138061</v>
      </c>
      <c r="E26" s="20">
        <f t="shared" si="12"/>
        <v>104.76788228641007</v>
      </c>
      <c r="F26" s="20">
        <f t="shared" si="12"/>
        <v>104.89849266955882</v>
      </c>
      <c r="G26" s="20">
        <f t="shared" si="12"/>
        <v>104.86373606054779</v>
      </c>
      <c r="H26" s="20">
        <f t="shared" si="12"/>
        <v>104.88940993314174</v>
      </c>
      <c r="I26" s="20">
        <f t="shared" si="12"/>
        <v>104.9</v>
      </c>
    </row>
    <row r="27" spans="1:9" ht="63" x14ac:dyDescent="0.25">
      <c r="A27" s="11" t="s">
        <v>7</v>
      </c>
      <c r="B27" s="20">
        <v>102.4</v>
      </c>
      <c r="C27" s="20">
        <f>C7+0.02</f>
        <v>105.06947938029131</v>
      </c>
      <c r="D27" s="20">
        <f t="shared" ref="D27:I27" si="13">D7+0.02</f>
        <v>103.53791050138061</v>
      </c>
      <c r="E27" s="20">
        <f t="shared" si="13"/>
        <v>103.78588228641007</v>
      </c>
      <c r="F27" s="20">
        <f t="shared" si="13"/>
        <v>103.91649266955882</v>
      </c>
      <c r="G27" s="20">
        <f t="shared" si="13"/>
        <v>103.88173606054779</v>
      </c>
      <c r="H27" s="20">
        <f t="shared" si="13"/>
        <v>103.90740993314174</v>
      </c>
      <c r="I27" s="20">
        <f t="shared" si="13"/>
        <v>103.91800000000001</v>
      </c>
    </row>
    <row r="28" spans="1:9" ht="47.25" x14ac:dyDescent="0.25">
      <c r="A28" s="11" t="s">
        <v>8</v>
      </c>
      <c r="B28" s="20">
        <v>824.6080179999999</v>
      </c>
      <c r="C28" s="20">
        <v>962.86404400000004</v>
      </c>
      <c r="D28" s="20">
        <f>C28*1.11</f>
        <v>1068.7790888400002</v>
      </c>
      <c r="E28" s="20">
        <f t="shared" ref="E28:I28" si="14">D28*1.11</f>
        <v>1186.3447886124004</v>
      </c>
      <c r="F28" s="20">
        <f t="shared" si="14"/>
        <v>1316.8427153597645</v>
      </c>
      <c r="G28" s="20">
        <f t="shared" si="14"/>
        <v>1461.6954140493388</v>
      </c>
      <c r="H28" s="20">
        <f t="shared" si="14"/>
        <v>1622.4819095947662</v>
      </c>
      <c r="I28" s="20">
        <f t="shared" si="14"/>
        <v>1800.9549196501907</v>
      </c>
    </row>
    <row r="29" spans="1:9" ht="31.5" x14ac:dyDescent="0.25">
      <c r="A29" s="11" t="s">
        <v>9</v>
      </c>
      <c r="B29" s="20">
        <v>375</v>
      </c>
      <c r="C29" s="20">
        <v>400</v>
      </c>
      <c r="D29" s="20">
        <v>425</v>
      </c>
      <c r="E29" s="20">
        <f>D29*1.04</f>
        <v>442</v>
      </c>
      <c r="F29" s="20">
        <f t="shared" ref="F29:I29" si="15">E29*1.04</f>
        <v>459.68</v>
      </c>
      <c r="G29" s="20">
        <f t="shared" si="15"/>
        <v>478.06720000000001</v>
      </c>
      <c r="H29" s="20">
        <f t="shared" si="15"/>
        <v>497.18988800000005</v>
      </c>
      <c r="I29" s="20">
        <f t="shared" si="15"/>
        <v>517.0774835200001</v>
      </c>
    </row>
    <row r="30" spans="1:9" ht="47.25" x14ac:dyDescent="0.25">
      <c r="A30" s="11" t="s">
        <v>10</v>
      </c>
      <c r="B30" s="20">
        <v>8439.6759219512187</v>
      </c>
      <c r="C30" s="20">
        <v>8946.0564772682919</v>
      </c>
      <c r="D30" s="20">
        <f>C30*1.022</f>
        <v>9142.869719768194</v>
      </c>
      <c r="E30" s="20">
        <f t="shared" ref="E30:I30" si="16">D30*1.022</f>
        <v>9344.0128536030952</v>
      </c>
      <c r="F30" s="20">
        <f t="shared" si="16"/>
        <v>9549.5811363823632</v>
      </c>
      <c r="G30" s="20">
        <f t="shared" si="16"/>
        <v>9759.6719213827746</v>
      </c>
      <c r="H30" s="20">
        <f t="shared" si="16"/>
        <v>9974.3847036531952</v>
      </c>
      <c r="I30" s="20">
        <f t="shared" si="16"/>
        <v>10193.821167133565</v>
      </c>
    </row>
    <row r="31" spans="1:9" ht="31.5" x14ac:dyDescent="0.25">
      <c r="A31" s="11" t="s">
        <v>11</v>
      </c>
      <c r="B31" s="21">
        <v>82.591499999999996</v>
      </c>
      <c r="C31" s="21">
        <v>82.095950999999999</v>
      </c>
      <c r="D31" s="21">
        <v>81.685471245000002</v>
      </c>
      <c r="E31" s="21">
        <v>81.440414831265002</v>
      </c>
      <c r="F31" s="21">
        <f>E31*0.997</f>
        <v>81.196093586771212</v>
      </c>
      <c r="G31" s="21">
        <f t="shared" ref="G31:I31" si="17">F31*0.997</f>
        <v>80.952505306010892</v>
      </c>
      <c r="H31" s="21">
        <f t="shared" si="17"/>
        <v>80.709647790092859</v>
      </c>
      <c r="I31" s="21">
        <f t="shared" si="17"/>
        <v>80.467518846722584</v>
      </c>
    </row>
    <row r="32" spans="1:9" ht="31.5" x14ac:dyDescent="0.25">
      <c r="A32" s="11" t="s">
        <v>26</v>
      </c>
      <c r="B32" s="21">
        <v>43.8</v>
      </c>
      <c r="C32" s="21">
        <v>43</v>
      </c>
      <c r="D32" s="21">
        <f>0.987*C32</f>
        <v>42.441000000000003</v>
      </c>
      <c r="E32" s="21">
        <f t="shared" ref="E32:I32" si="18">0.987*D32</f>
        <v>41.889267000000004</v>
      </c>
      <c r="F32" s="21">
        <f t="shared" si="18"/>
        <v>41.344706529</v>
      </c>
      <c r="G32" s="21">
        <f t="shared" si="18"/>
        <v>40.807225344122998</v>
      </c>
      <c r="H32" s="21">
        <f t="shared" si="18"/>
        <v>40.276731414649397</v>
      </c>
      <c r="I32" s="21">
        <f t="shared" si="18"/>
        <v>39.753133906258952</v>
      </c>
    </row>
  </sheetData>
  <mergeCells count="2">
    <mergeCell ref="A1:H1"/>
    <mergeCell ref="A2:H2"/>
  </mergeCells>
  <pageMargins left="0.98425196850393704" right="0.39370078740157483" top="0.39370078740157483" bottom="0.3937007874015748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211"/>
  <sheetViews>
    <sheetView view="pageBreakPreview" zoomScale="110" zoomScaleNormal="100" zoomScaleSheetLayoutView="11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19" sqref="A19:XFD19"/>
    </sheetView>
  </sheetViews>
  <sheetFormatPr defaultRowHeight="15.75" x14ac:dyDescent="0.25"/>
  <cols>
    <col min="1" max="1" width="34.42578125" style="38" customWidth="1"/>
    <col min="2" max="2" width="14" style="38" customWidth="1"/>
    <col min="3" max="3" width="20" style="38" customWidth="1"/>
    <col min="4" max="4" width="11.28515625" style="38" customWidth="1"/>
    <col min="5" max="5" width="10.7109375" style="38" customWidth="1"/>
    <col min="6" max="6" width="11.140625" style="38" customWidth="1"/>
    <col min="7" max="7" width="12.42578125" style="38" customWidth="1"/>
    <col min="8" max="8" width="13" style="38" customWidth="1"/>
    <col min="9" max="9" width="12.7109375" style="38" customWidth="1"/>
    <col min="10" max="11" width="9.140625" style="38"/>
    <col min="12" max="16384" width="9.140625" style="1"/>
  </cols>
  <sheetData>
    <row r="1" spans="1:11" s="7" customForma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s="7" customFormat="1" ht="33" customHeight="1" x14ac:dyDescent="0.25">
      <c r="A2" s="50" t="s">
        <v>22</v>
      </c>
      <c r="B2" s="51"/>
      <c r="C2" s="51"/>
      <c r="D2" s="51"/>
      <c r="E2" s="51"/>
      <c r="F2" s="51"/>
      <c r="G2" s="51"/>
      <c r="H2" s="38"/>
      <c r="I2" s="38"/>
      <c r="J2" s="38"/>
      <c r="K2" s="38"/>
    </row>
    <row r="3" spans="1:11" s="38" customFormat="1" x14ac:dyDescent="0.25">
      <c r="G3" s="38" t="s">
        <v>30</v>
      </c>
    </row>
    <row r="4" spans="1:11" s="35" customFormat="1" ht="44.25" x14ac:dyDescent="0.25">
      <c r="A4" s="33" t="s">
        <v>0</v>
      </c>
      <c r="B4" s="34" t="s">
        <v>1</v>
      </c>
      <c r="C4" s="34" t="s">
        <v>33</v>
      </c>
      <c r="D4" s="33" t="s">
        <v>3</v>
      </c>
      <c r="E4" s="33" t="s">
        <v>4</v>
      </c>
      <c r="F4" s="33" t="s">
        <v>5</v>
      </c>
      <c r="G4" s="33" t="s">
        <v>23</v>
      </c>
      <c r="H4" s="33" t="s">
        <v>27</v>
      </c>
      <c r="I4" s="33" t="s">
        <v>34</v>
      </c>
    </row>
    <row r="5" spans="1:11" s="36" customFormat="1" ht="31.5" x14ac:dyDescent="0.25">
      <c r="A5" s="39" t="s">
        <v>36</v>
      </c>
      <c r="B5" s="26"/>
      <c r="C5" s="26"/>
      <c r="D5" s="26"/>
      <c r="E5" s="26"/>
      <c r="F5" s="26"/>
      <c r="G5" s="26"/>
      <c r="H5" s="27"/>
      <c r="I5" s="27"/>
    </row>
    <row r="6" spans="1:11" s="38" customFormat="1" ht="25.5" customHeight="1" x14ac:dyDescent="0.25">
      <c r="A6" s="37" t="s">
        <v>12</v>
      </c>
      <c r="B6" s="23">
        <f t="shared" ref="B6:I6" si="0">SUM(B8+B12)</f>
        <v>1356.6</v>
      </c>
      <c r="C6" s="23">
        <f t="shared" si="0"/>
        <v>1422.4</v>
      </c>
      <c r="D6" s="23">
        <f t="shared" si="0"/>
        <v>1241.8000000000002</v>
      </c>
      <c r="E6" s="23">
        <f t="shared" si="0"/>
        <v>1160.4000000000001</v>
      </c>
      <c r="F6" s="23">
        <f t="shared" si="0"/>
        <v>1152.1999999999998</v>
      </c>
      <c r="G6" s="23">
        <f t="shared" si="0"/>
        <v>1159.0999999999999</v>
      </c>
      <c r="H6" s="23">
        <f t="shared" si="0"/>
        <v>1202</v>
      </c>
      <c r="I6" s="23">
        <f t="shared" si="0"/>
        <v>1247.0999999999999</v>
      </c>
    </row>
    <row r="7" spans="1:11" s="38" customFormat="1" ht="24" customHeight="1" x14ac:dyDescent="0.25">
      <c r="A7" s="39" t="s">
        <v>20</v>
      </c>
      <c r="B7" s="24"/>
      <c r="C7" s="24"/>
      <c r="D7" s="24"/>
      <c r="E7" s="24"/>
      <c r="F7" s="24"/>
      <c r="G7" s="24"/>
      <c r="H7" s="25"/>
      <c r="I7" s="25"/>
    </row>
    <row r="8" spans="1:11" s="40" customFormat="1" ht="31.5" x14ac:dyDescent="0.25">
      <c r="A8" s="37" t="s">
        <v>29</v>
      </c>
      <c r="B8" s="23">
        <f>SUM(B10:B11)</f>
        <v>362.09999999999997</v>
      </c>
      <c r="C8" s="23">
        <f t="shared" ref="C8:I8" si="1">SUM(C10:C11)</f>
        <v>375.6</v>
      </c>
      <c r="D8" s="23">
        <f t="shared" si="1"/>
        <v>383.1</v>
      </c>
      <c r="E8" s="23">
        <f t="shared" si="1"/>
        <v>385</v>
      </c>
      <c r="F8" s="23">
        <f t="shared" si="1"/>
        <v>384.9</v>
      </c>
      <c r="G8" s="23">
        <f t="shared" si="1"/>
        <v>354.20000000000005</v>
      </c>
      <c r="H8" s="23">
        <f t="shared" si="1"/>
        <v>357.7</v>
      </c>
      <c r="I8" s="23">
        <f t="shared" si="1"/>
        <v>361.4</v>
      </c>
    </row>
    <row r="9" spans="1:11" s="36" customFormat="1" ht="19.5" customHeight="1" x14ac:dyDescent="0.25">
      <c r="A9" s="39" t="s">
        <v>13</v>
      </c>
      <c r="B9" s="26"/>
      <c r="C9" s="26"/>
      <c r="D9" s="26"/>
      <c r="E9" s="26"/>
      <c r="F9" s="26"/>
      <c r="G9" s="26"/>
      <c r="H9" s="27"/>
      <c r="I9" s="27"/>
    </row>
    <row r="10" spans="1:11" s="38" customFormat="1" x14ac:dyDescent="0.25">
      <c r="A10" s="41" t="s">
        <v>14</v>
      </c>
      <c r="B10" s="24">
        <v>304.2</v>
      </c>
      <c r="C10" s="24">
        <v>307.10000000000002</v>
      </c>
      <c r="D10" s="24">
        <v>312.2</v>
      </c>
      <c r="E10" s="24">
        <v>301.7</v>
      </c>
      <c r="F10" s="24">
        <v>300.89999999999998</v>
      </c>
      <c r="G10" s="24">
        <v>306.10000000000002</v>
      </c>
      <c r="H10" s="45">
        <v>311.5</v>
      </c>
      <c r="I10" s="43">
        <v>317</v>
      </c>
    </row>
    <row r="11" spans="1:11" s="38" customFormat="1" ht="22.5" customHeight="1" x14ac:dyDescent="0.25">
      <c r="A11" s="41" t="s">
        <v>15</v>
      </c>
      <c r="B11" s="24">
        <v>57.9</v>
      </c>
      <c r="C11" s="24">
        <v>68.5</v>
      </c>
      <c r="D11" s="24">
        <v>70.900000000000006</v>
      </c>
      <c r="E11" s="24">
        <v>83.3</v>
      </c>
      <c r="F11" s="24">
        <v>84</v>
      </c>
      <c r="G11" s="24">
        <v>48.1</v>
      </c>
      <c r="H11" s="44">
        <v>46.2</v>
      </c>
      <c r="I11" s="44">
        <v>44.4</v>
      </c>
    </row>
    <row r="12" spans="1:11" s="40" customFormat="1" ht="31.5" customHeight="1" x14ac:dyDescent="0.25">
      <c r="A12" s="37" t="s">
        <v>16</v>
      </c>
      <c r="B12" s="23">
        <v>994.5</v>
      </c>
      <c r="C12" s="23">
        <v>1046.8</v>
      </c>
      <c r="D12" s="23">
        <v>858.7</v>
      </c>
      <c r="E12" s="23">
        <v>775.4</v>
      </c>
      <c r="F12" s="23">
        <v>767.3</v>
      </c>
      <c r="G12" s="23">
        <v>804.9</v>
      </c>
      <c r="H12" s="32">
        <v>844.3</v>
      </c>
      <c r="I12" s="32">
        <v>885.7</v>
      </c>
    </row>
    <row r="13" spans="1:11" s="40" customFormat="1" ht="24" customHeight="1" x14ac:dyDescent="0.25">
      <c r="A13" s="37" t="s">
        <v>17</v>
      </c>
      <c r="B13" s="30">
        <v>1389.1</v>
      </c>
      <c r="C13" s="30">
        <v>1456.4</v>
      </c>
      <c r="D13" s="16">
        <v>1257</v>
      </c>
      <c r="E13" s="16">
        <v>1150.4000000000001</v>
      </c>
      <c r="F13" s="16">
        <v>1142.2</v>
      </c>
      <c r="G13" s="16">
        <v>1159.0999999999999</v>
      </c>
      <c r="H13" s="46">
        <v>1202</v>
      </c>
      <c r="I13" s="46">
        <v>1247.0999999999999</v>
      </c>
    </row>
    <row r="14" spans="1:11" s="40" customFormat="1" x14ac:dyDescent="0.25">
      <c r="A14" s="37" t="s">
        <v>18</v>
      </c>
      <c r="B14" s="30">
        <f>SUM(B6-B13)</f>
        <v>-32.5</v>
      </c>
      <c r="C14" s="30">
        <f t="shared" ref="C14:I14" si="2">SUM(C6-C13)</f>
        <v>-34</v>
      </c>
      <c r="D14" s="30">
        <f t="shared" si="2"/>
        <v>-15.199999999999818</v>
      </c>
      <c r="E14" s="30">
        <f t="shared" si="2"/>
        <v>10</v>
      </c>
      <c r="F14" s="30">
        <f t="shared" si="2"/>
        <v>9.9999999999997726</v>
      </c>
      <c r="G14" s="30">
        <f t="shared" si="2"/>
        <v>0</v>
      </c>
      <c r="H14" s="30">
        <f t="shared" si="2"/>
        <v>0</v>
      </c>
      <c r="I14" s="30">
        <f t="shared" si="2"/>
        <v>0</v>
      </c>
    </row>
    <row r="15" spans="1:11" s="38" customFormat="1" ht="35.25" customHeight="1" x14ac:dyDescent="0.25">
      <c r="A15" s="41" t="s">
        <v>19</v>
      </c>
      <c r="B15" s="24">
        <v>216</v>
      </c>
      <c r="C15" s="24">
        <v>222</v>
      </c>
      <c r="D15" s="31">
        <v>246</v>
      </c>
      <c r="E15" s="31">
        <v>236</v>
      </c>
      <c r="F15" s="31">
        <v>226</v>
      </c>
      <c r="G15" s="31">
        <v>226</v>
      </c>
      <c r="H15" s="31">
        <v>226</v>
      </c>
      <c r="I15" s="31">
        <v>226</v>
      </c>
    </row>
    <row r="16" spans="1:11" s="38" customFormat="1" x14ac:dyDescent="0.25">
      <c r="C16" s="42"/>
    </row>
    <row r="17" spans="3:3" s="38" customFormat="1" x14ac:dyDescent="0.25">
      <c r="C17" s="42"/>
    </row>
    <row r="18" spans="3:3" s="38" customFormat="1" x14ac:dyDescent="0.25">
      <c r="C18" s="42"/>
    </row>
    <row r="19" spans="3:3" s="40" customFormat="1" x14ac:dyDescent="0.25"/>
    <row r="20" spans="3:3" s="38" customFormat="1" x14ac:dyDescent="0.25"/>
    <row r="21" spans="3:3" s="38" customFormat="1" x14ac:dyDescent="0.25"/>
    <row r="22" spans="3:3" s="38" customFormat="1" x14ac:dyDescent="0.25"/>
    <row r="23" spans="3:3" s="38" customFormat="1" x14ac:dyDescent="0.25"/>
    <row r="24" spans="3:3" s="38" customFormat="1" x14ac:dyDescent="0.25"/>
    <row r="25" spans="3:3" s="38" customFormat="1" x14ac:dyDescent="0.25"/>
    <row r="26" spans="3:3" s="38" customFormat="1" x14ac:dyDescent="0.25"/>
    <row r="27" spans="3:3" s="38" customFormat="1" x14ac:dyDescent="0.25"/>
    <row r="28" spans="3:3" s="38" customFormat="1" x14ac:dyDescent="0.25"/>
    <row r="29" spans="3:3" s="38" customFormat="1" x14ac:dyDescent="0.25"/>
    <row r="30" spans="3:3" s="38" customFormat="1" x14ac:dyDescent="0.25"/>
    <row r="31" spans="3:3" s="38" customFormat="1" x14ac:dyDescent="0.25"/>
    <row r="32" spans="3:3" s="38" customFormat="1" x14ac:dyDescent="0.25"/>
    <row r="33" s="38" customFormat="1" x14ac:dyDescent="0.25"/>
    <row r="34" s="38" customFormat="1" x14ac:dyDescent="0.25"/>
    <row r="35" s="38" customFormat="1" x14ac:dyDescent="0.25"/>
    <row r="36" s="38" customFormat="1" x14ac:dyDescent="0.25"/>
    <row r="37" s="38" customFormat="1" x14ac:dyDescent="0.25"/>
    <row r="38" s="38" customFormat="1" x14ac:dyDescent="0.25"/>
    <row r="39" s="38" customFormat="1" x14ac:dyDescent="0.25"/>
    <row r="40" s="38" customFormat="1" x14ac:dyDescent="0.25"/>
    <row r="41" s="38" customFormat="1" x14ac:dyDescent="0.25"/>
    <row r="42" s="38" customFormat="1" x14ac:dyDescent="0.25"/>
    <row r="43" s="38" customFormat="1" x14ac:dyDescent="0.25"/>
    <row r="44" s="38" customFormat="1" x14ac:dyDescent="0.25"/>
    <row r="45" s="38" customFormat="1" x14ac:dyDescent="0.25"/>
    <row r="46" s="38" customFormat="1" x14ac:dyDescent="0.25"/>
    <row r="47" s="38" customFormat="1" x14ac:dyDescent="0.25"/>
    <row r="48" s="38" customFormat="1" x14ac:dyDescent="0.25"/>
    <row r="49" s="38" customFormat="1" x14ac:dyDescent="0.25"/>
    <row r="50" s="38" customFormat="1" x14ac:dyDescent="0.25"/>
    <row r="51" s="38" customFormat="1" x14ac:dyDescent="0.25"/>
    <row r="52" s="38" customFormat="1" x14ac:dyDescent="0.25"/>
    <row r="53" s="38" customFormat="1" x14ac:dyDescent="0.25"/>
    <row r="54" s="38" customFormat="1" x14ac:dyDescent="0.25"/>
    <row r="55" s="38" customFormat="1" x14ac:dyDescent="0.25"/>
    <row r="56" s="38" customFormat="1" x14ac:dyDescent="0.25"/>
    <row r="57" s="38" customFormat="1" x14ac:dyDescent="0.25"/>
    <row r="58" s="38" customFormat="1" x14ac:dyDescent="0.25"/>
    <row r="59" s="38" customFormat="1" x14ac:dyDescent="0.25"/>
    <row r="60" s="38" customFormat="1" x14ac:dyDescent="0.25"/>
    <row r="61" s="38" customFormat="1" x14ac:dyDescent="0.25"/>
    <row r="62" s="38" customFormat="1" x14ac:dyDescent="0.25"/>
    <row r="63" s="38" customFormat="1" x14ac:dyDescent="0.25"/>
    <row r="64" s="38" customFormat="1" x14ac:dyDescent="0.25"/>
    <row r="65" s="38" customFormat="1" x14ac:dyDescent="0.25"/>
    <row r="66" s="38" customFormat="1" x14ac:dyDescent="0.25"/>
    <row r="67" s="38" customFormat="1" x14ac:dyDescent="0.25"/>
    <row r="68" s="38" customFormat="1" x14ac:dyDescent="0.25"/>
    <row r="69" s="38" customFormat="1" x14ac:dyDescent="0.25"/>
    <row r="70" s="38" customFormat="1" x14ac:dyDescent="0.25"/>
    <row r="71" s="38" customFormat="1" x14ac:dyDescent="0.25"/>
    <row r="72" s="38" customFormat="1" x14ac:dyDescent="0.25"/>
    <row r="73" s="38" customFormat="1" x14ac:dyDescent="0.25"/>
    <row r="74" s="38" customFormat="1" x14ac:dyDescent="0.25"/>
    <row r="75" s="38" customFormat="1" x14ac:dyDescent="0.25"/>
    <row r="76" s="38" customFormat="1" x14ac:dyDescent="0.25"/>
    <row r="77" s="38" customFormat="1" x14ac:dyDescent="0.25"/>
    <row r="78" s="38" customFormat="1" x14ac:dyDescent="0.25"/>
    <row r="79" s="38" customFormat="1" x14ac:dyDescent="0.25"/>
    <row r="80" s="38" customFormat="1" x14ac:dyDescent="0.25"/>
    <row r="81" s="38" customFormat="1" x14ac:dyDescent="0.25"/>
    <row r="82" s="38" customFormat="1" x14ac:dyDescent="0.25"/>
    <row r="83" s="38" customFormat="1" x14ac:dyDescent="0.25"/>
    <row r="84" s="38" customFormat="1" x14ac:dyDescent="0.25"/>
    <row r="85" s="38" customFormat="1" x14ac:dyDescent="0.25"/>
    <row r="86" s="38" customFormat="1" x14ac:dyDescent="0.25"/>
    <row r="87" s="38" customFormat="1" x14ac:dyDescent="0.25"/>
    <row r="88" s="38" customFormat="1" x14ac:dyDescent="0.25"/>
    <row r="89" s="38" customFormat="1" x14ac:dyDescent="0.25"/>
    <row r="90" s="38" customFormat="1" x14ac:dyDescent="0.25"/>
    <row r="91" s="38" customFormat="1" x14ac:dyDescent="0.25"/>
    <row r="92" s="38" customFormat="1" x14ac:dyDescent="0.25"/>
    <row r="93" s="38" customFormat="1" x14ac:dyDescent="0.25"/>
    <row r="94" s="38" customFormat="1" x14ac:dyDescent="0.25"/>
    <row r="95" s="38" customFormat="1" x14ac:dyDescent="0.25"/>
    <row r="96" s="38" customFormat="1" x14ac:dyDescent="0.25"/>
    <row r="97" s="38" customFormat="1" x14ac:dyDescent="0.25"/>
    <row r="98" s="38" customFormat="1" x14ac:dyDescent="0.25"/>
    <row r="99" s="38" customFormat="1" x14ac:dyDescent="0.25"/>
    <row r="100" s="38" customFormat="1" x14ac:dyDescent="0.25"/>
    <row r="101" s="38" customFormat="1" x14ac:dyDescent="0.25"/>
    <row r="102" s="38" customFormat="1" x14ac:dyDescent="0.25"/>
    <row r="103" s="38" customFormat="1" x14ac:dyDescent="0.25"/>
    <row r="104" s="38" customFormat="1" x14ac:dyDescent="0.25"/>
    <row r="105" s="38" customFormat="1" x14ac:dyDescent="0.25"/>
    <row r="106" s="38" customFormat="1" x14ac:dyDescent="0.25"/>
    <row r="107" s="38" customFormat="1" x14ac:dyDescent="0.25"/>
    <row r="108" s="38" customFormat="1" x14ac:dyDescent="0.25"/>
    <row r="109" s="38" customFormat="1" x14ac:dyDescent="0.25"/>
    <row r="110" s="38" customFormat="1" x14ac:dyDescent="0.25"/>
    <row r="111" s="38" customFormat="1" x14ac:dyDescent="0.25"/>
    <row r="112" s="38" customFormat="1" x14ac:dyDescent="0.25"/>
    <row r="113" s="38" customFormat="1" x14ac:dyDescent="0.25"/>
    <row r="114" s="38" customFormat="1" x14ac:dyDescent="0.25"/>
    <row r="115" s="38" customFormat="1" x14ac:dyDescent="0.25"/>
    <row r="116" s="38" customFormat="1" x14ac:dyDescent="0.25"/>
    <row r="117" s="38" customFormat="1" x14ac:dyDescent="0.25"/>
    <row r="118" s="38" customFormat="1" x14ac:dyDescent="0.25"/>
    <row r="119" s="38" customFormat="1" x14ac:dyDescent="0.25"/>
    <row r="120" s="38" customFormat="1" x14ac:dyDescent="0.25"/>
    <row r="121" s="38" customFormat="1" x14ac:dyDescent="0.25"/>
    <row r="122" s="38" customFormat="1" x14ac:dyDescent="0.25"/>
    <row r="123" s="38" customFormat="1" x14ac:dyDescent="0.25"/>
    <row r="124" s="38" customFormat="1" x14ac:dyDescent="0.25"/>
    <row r="125" s="38" customFormat="1" x14ac:dyDescent="0.25"/>
    <row r="126" s="38" customFormat="1" x14ac:dyDescent="0.25"/>
    <row r="127" s="38" customFormat="1" x14ac:dyDescent="0.25"/>
    <row r="128" s="38" customFormat="1" x14ac:dyDescent="0.25"/>
    <row r="129" s="38" customFormat="1" x14ac:dyDescent="0.25"/>
    <row r="130" s="38" customFormat="1" x14ac:dyDescent="0.25"/>
    <row r="131" s="38" customFormat="1" x14ac:dyDescent="0.25"/>
    <row r="132" s="38" customFormat="1" x14ac:dyDescent="0.25"/>
    <row r="133" s="38" customFormat="1" x14ac:dyDescent="0.25"/>
    <row r="134" s="38" customFormat="1" x14ac:dyDescent="0.25"/>
    <row r="135" s="38" customFormat="1" x14ac:dyDescent="0.25"/>
    <row r="136" s="38" customFormat="1" x14ac:dyDescent="0.25"/>
    <row r="137" s="38" customFormat="1" x14ac:dyDescent="0.25"/>
    <row r="138" s="38" customFormat="1" x14ac:dyDescent="0.25"/>
    <row r="139" s="38" customFormat="1" x14ac:dyDescent="0.25"/>
    <row r="140" s="38" customFormat="1" x14ac:dyDescent="0.25"/>
    <row r="141" s="38" customFormat="1" x14ac:dyDescent="0.25"/>
    <row r="142" s="38" customFormat="1" x14ac:dyDescent="0.25"/>
    <row r="143" s="38" customFormat="1" x14ac:dyDescent="0.25"/>
    <row r="144" s="38" customFormat="1" x14ac:dyDescent="0.25"/>
    <row r="145" s="38" customFormat="1" x14ac:dyDescent="0.25"/>
    <row r="146" s="38" customFormat="1" x14ac:dyDescent="0.25"/>
    <row r="147" s="38" customFormat="1" x14ac:dyDescent="0.25"/>
    <row r="148" s="38" customFormat="1" x14ac:dyDescent="0.25"/>
    <row r="149" s="38" customFormat="1" x14ac:dyDescent="0.25"/>
    <row r="150" s="38" customFormat="1" x14ac:dyDescent="0.25"/>
    <row r="151" s="38" customFormat="1" x14ac:dyDescent="0.25"/>
    <row r="152" s="38" customFormat="1" x14ac:dyDescent="0.25"/>
    <row r="153" s="38" customFormat="1" x14ac:dyDescent="0.25"/>
    <row r="154" s="38" customFormat="1" x14ac:dyDescent="0.25"/>
    <row r="155" s="38" customFormat="1" x14ac:dyDescent="0.25"/>
    <row r="156" s="38" customFormat="1" x14ac:dyDescent="0.25"/>
    <row r="157" s="38" customFormat="1" x14ac:dyDescent="0.25"/>
    <row r="158" s="38" customFormat="1" x14ac:dyDescent="0.25"/>
    <row r="159" s="38" customFormat="1" x14ac:dyDescent="0.25"/>
    <row r="160" s="38" customFormat="1" x14ac:dyDescent="0.25"/>
    <row r="161" s="38" customFormat="1" x14ac:dyDescent="0.25"/>
    <row r="162" s="38" customFormat="1" x14ac:dyDescent="0.25"/>
    <row r="163" s="38" customFormat="1" x14ac:dyDescent="0.25"/>
    <row r="164" s="38" customFormat="1" x14ac:dyDescent="0.25"/>
    <row r="165" s="38" customFormat="1" x14ac:dyDescent="0.25"/>
    <row r="166" s="38" customFormat="1" x14ac:dyDescent="0.25"/>
    <row r="167" s="38" customFormat="1" x14ac:dyDescent="0.25"/>
    <row r="168" s="38" customFormat="1" x14ac:dyDescent="0.25"/>
    <row r="169" s="38" customFormat="1" x14ac:dyDescent="0.25"/>
    <row r="170" s="38" customFormat="1" x14ac:dyDescent="0.25"/>
    <row r="171" s="38" customFormat="1" x14ac:dyDescent="0.25"/>
    <row r="172" s="38" customFormat="1" x14ac:dyDescent="0.25"/>
    <row r="173" s="38" customFormat="1" x14ac:dyDescent="0.25"/>
    <row r="174" s="38" customFormat="1" x14ac:dyDescent="0.25"/>
    <row r="175" s="38" customFormat="1" x14ac:dyDescent="0.25"/>
    <row r="176" s="38" customFormat="1" x14ac:dyDescent="0.25"/>
    <row r="177" s="38" customFormat="1" x14ac:dyDescent="0.25"/>
    <row r="178" s="38" customFormat="1" x14ac:dyDescent="0.25"/>
    <row r="179" s="38" customFormat="1" x14ac:dyDescent="0.25"/>
    <row r="180" s="38" customFormat="1" x14ac:dyDescent="0.25"/>
    <row r="181" s="38" customFormat="1" x14ac:dyDescent="0.25"/>
    <row r="182" s="38" customFormat="1" x14ac:dyDescent="0.25"/>
    <row r="183" s="38" customFormat="1" x14ac:dyDescent="0.25"/>
    <row r="184" s="38" customFormat="1" x14ac:dyDescent="0.25"/>
    <row r="185" s="38" customFormat="1" x14ac:dyDescent="0.25"/>
    <row r="186" s="38" customFormat="1" x14ac:dyDescent="0.25"/>
    <row r="187" s="38" customFormat="1" x14ac:dyDescent="0.25"/>
    <row r="188" s="38" customFormat="1" x14ac:dyDescent="0.25"/>
    <row r="189" s="38" customFormat="1" x14ac:dyDescent="0.25"/>
    <row r="190" s="38" customFormat="1" x14ac:dyDescent="0.25"/>
    <row r="191" s="38" customFormat="1" x14ac:dyDescent="0.25"/>
    <row r="192" s="38" customFormat="1" x14ac:dyDescent="0.25"/>
    <row r="193" s="38" customFormat="1" x14ac:dyDescent="0.25"/>
    <row r="194" s="38" customFormat="1" x14ac:dyDescent="0.25"/>
    <row r="195" s="38" customFormat="1" x14ac:dyDescent="0.25"/>
    <row r="196" s="38" customFormat="1" x14ac:dyDescent="0.25"/>
    <row r="197" s="38" customFormat="1" x14ac:dyDescent="0.25"/>
    <row r="198" s="38" customFormat="1" x14ac:dyDescent="0.25"/>
    <row r="199" s="38" customFormat="1" x14ac:dyDescent="0.25"/>
    <row r="200" s="38" customFormat="1" x14ac:dyDescent="0.25"/>
    <row r="201" s="38" customFormat="1" x14ac:dyDescent="0.25"/>
    <row r="202" s="38" customFormat="1" x14ac:dyDescent="0.25"/>
    <row r="203" s="38" customFormat="1" x14ac:dyDescent="0.25"/>
    <row r="204" s="38" customFormat="1" x14ac:dyDescent="0.25"/>
    <row r="205" s="38" customFormat="1" x14ac:dyDescent="0.25"/>
    <row r="206" s="38" customFormat="1" x14ac:dyDescent="0.25"/>
    <row r="207" s="38" customFormat="1" x14ac:dyDescent="0.25"/>
    <row r="208" s="38" customFormat="1" x14ac:dyDescent="0.25"/>
    <row r="209" s="38" customFormat="1" x14ac:dyDescent="0.25"/>
    <row r="210" s="38" customFormat="1" x14ac:dyDescent="0.25"/>
    <row r="211" s="38" customFormat="1" x14ac:dyDescent="0.25"/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K211"/>
  <sheetViews>
    <sheetView view="pageBreakPreview" zoomScale="110" zoomScaleNormal="100" zoomScaleSheetLayoutView="11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19" sqref="A19:XFD19"/>
    </sheetView>
  </sheetViews>
  <sheetFormatPr defaultRowHeight="15.75" x14ac:dyDescent="0.25"/>
  <cols>
    <col min="1" max="1" width="34.42578125" style="38" customWidth="1"/>
    <col min="2" max="2" width="14" style="38" customWidth="1"/>
    <col min="3" max="3" width="20" style="38" customWidth="1"/>
    <col min="4" max="4" width="11.28515625" style="38" customWidth="1"/>
    <col min="5" max="5" width="10.7109375" style="38" customWidth="1"/>
    <col min="6" max="6" width="11.140625" style="38" customWidth="1"/>
    <col min="7" max="7" width="12.42578125" style="38" customWidth="1"/>
    <col min="8" max="8" width="13" style="38" customWidth="1"/>
    <col min="9" max="9" width="12.7109375" style="38" customWidth="1"/>
    <col min="10" max="11" width="9.140625" style="38"/>
    <col min="12" max="16384" width="9.140625" style="1"/>
  </cols>
  <sheetData>
    <row r="1" spans="1:11" s="7" customFormat="1" x14ac:dyDescent="0.2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s="7" customFormat="1" ht="33" customHeight="1" x14ac:dyDescent="0.25">
      <c r="A2" s="50" t="s">
        <v>22</v>
      </c>
      <c r="B2" s="51"/>
      <c r="C2" s="51"/>
      <c r="D2" s="51"/>
      <c r="E2" s="51"/>
      <c r="F2" s="51"/>
      <c r="G2" s="51"/>
      <c r="H2" s="38"/>
      <c r="I2" s="38"/>
      <c r="J2" s="38"/>
      <c r="K2" s="38"/>
    </row>
    <row r="3" spans="1:11" s="38" customFormat="1" x14ac:dyDescent="0.25">
      <c r="G3" s="38" t="s">
        <v>30</v>
      </c>
    </row>
    <row r="4" spans="1:11" s="35" customFormat="1" ht="44.25" x14ac:dyDescent="0.25">
      <c r="A4" s="33" t="s">
        <v>0</v>
      </c>
      <c r="B4" s="34" t="s">
        <v>1</v>
      </c>
      <c r="C4" s="34" t="s">
        <v>33</v>
      </c>
      <c r="D4" s="33" t="s">
        <v>3</v>
      </c>
      <c r="E4" s="33" t="s">
        <v>4</v>
      </c>
      <c r="F4" s="33" t="s">
        <v>5</v>
      </c>
      <c r="G4" s="33" t="s">
        <v>23</v>
      </c>
      <c r="H4" s="33" t="s">
        <v>27</v>
      </c>
      <c r="I4" s="33" t="s">
        <v>34</v>
      </c>
    </row>
    <row r="5" spans="1:11" s="36" customFormat="1" x14ac:dyDescent="0.25">
      <c r="A5" s="27" t="s">
        <v>35</v>
      </c>
      <c r="B5" s="26"/>
      <c r="C5" s="26"/>
      <c r="D5" s="26"/>
      <c r="E5" s="26"/>
      <c r="F5" s="26"/>
      <c r="G5" s="26"/>
      <c r="H5" s="27"/>
      <c r="I5" s="27"/>
    </row>
    <row r="6" spans="1:11" s="38" customFormat="1" ht="25.5" customHeight="1" x14ac:dyDescent="0.25">
      <c r="A6" s="37" t="s">
        <v>12</v>
      </c>
      <c r="B6" s="23">
        <f t="shared" ref="B6:I6" si="0">SUM(B8+B12)</f>
        <v>1356.6</v>
      </c>
      <c r="C6" s="23">
        <f t="shared" si="0"/>
        <v>1422.4</v>
      </c>
      <c r="D6" s="23">
        <f t="shared" si="0"/>
        <v>1241.8000000000002</v>
      </c>
      <c r="E6" s="23">
        <f t="shared" si="0"/>
        <v>1160.4000000000001</v>
      </c>
      <c r="F6" s="23">
        <f t="shared" si="0"/>
        <v>1152.1999999999998</v>
      </c>
      <c r="G6" s="23">
        <f t="shared" si="0"/>
        <v>1164.7</v>
      </c>
      <c r="H6" s="23">
        <f t="shared" si="0"/>
        <v>1217.0999999999999</v>
      </c>
      <c r="I6" s="23">
        <f t="shared" si="0"/>
        <v>1272.8</v>
      </c>
    </row>
    <row r="7" spans="1:11" s="38" customFormat="1" ht="24" customHeight="1" x14ac:dyDescent="0.25">
      <c r="A7" s="39" t="s">
        <v>20</v>
      </c>
      <c r="B7" s="24"/>
      <c r="C7" s="24"/>
      <c r="D7" s="24"/>
      <c r="E7" s="24"/>
      <c r="F7" s="24"/>
      <c r="G7" s="24"/>
      <c r="H7" s="25"/>
      <c r="I7" s="25"/>
    </row>
    <row r="8" spans="1:11" s="40" customFormat="1" ht="31.5" x14ac:dyDescent="0.25">
      <c r="A8" s="37" t="s">
        <v>29</v>
      </c>
      <c r="B8" s="23">
        <f>SUM(B10:B11)</f>
        <v>362.09999999999997</v>
      </c>
      <c r="C8" s="23">
        <f t="shared" ref="C8:I8" si="1">SUM(C10:C11)</f>
        <v>375.6</v>
      </c>
      <c r="D8" s="23">
        <f t="shared" si="1"/>
        <v>383.1</v>
      </c>
      <c r="E8" s="23">
        <f t="shared" si="1"/>
        <v>385</v>
      </c>
      <c r="F8" s="23">
        <f t="shared" si="1"/>
        <v>384.9</v>
      </c>
      <c r="G8" s="23">
        <f t="shared" si="1"/>
        <v>367.5</v>
      </c>
      <c r="H8" s="23">
        <f t="shared" si="1"/>
        <v>388.8</v>
      </c>
      <c r="I8" s="23">
        <f t="shared" si="1"/>
        <v>412.2</v>
      </c>
    </row>
    <row r="9" spans="1:11" s="36" customFormat="1" ht="19.5" customHeight="1" x14ac:dyDescent="0.25">
      <c r="A9" s="39" t="s">
        <v>13</v>
      </c>
      <c r="B9" s="26"/>
      <c r="C9" s="26"/>
      <c r="D9" s="26"/>
      <c r="E9" s="26"/>
      <c r="F9" s="26"/>
      <c r="G9" s="26"/>
      <c r="H9" s="27"/>
      <c r="I9" s="27"/>
    </row>
    <row r="10" spans="1:11" s="38" customFormat="1" x14ac:dyDescent="0.25">
      <c r="A10" s="41" t="s">
        <v>14</v>
      </c>
      <c r="B10" s="24">
        <v>304.2</v>
      </c>
      <c r="C10" s="24">
        <v>307.10000000000002</v>
      </c>
      <c r="D10" s="24">
        <v>312.2</v>
      </c>
      <c r="E10" s="24">
        <v>301.7</v>
      </c>
      <c r="F10" s="24">
        <v>300.89999999999998</v>
      </c>
      <c r="G10" s="24">
        <v>319.10000000000002</v>
      </c>
      <c r="H10" s="45">
        <v>339</v>
      </c>
      <c r="I10" s="43">
        <v>360.9</v>
      </c>
    </row>
    <row r="11" spans="1:11" s="38" customFormat="1" ht="22.5" customHeight="1" x14ac:dyDescent="0.25">
      <c r="A11" s="41" t="s">
        <v>15</v>
      </c>
      <c r="B11" s="24">
        <v>57.9</v>
      </c>
      <c r="C11" s="24">
        <v>68.5</v>
      </c>
      <c r="D11" s="24">
        <v>70.900000000000006</v>
      </c>
      <c r="E11" s="24">
        <v>83.3</v>
      </c>
      <c r="F11" s="24">
        <v>84</v>
      </c>
      <c r="G11" s="24">
        <v>48.4</v>
      </c>
      <c r="H11" s="44">
        <v>49.8</v>
      </c>
      <c r="I11" s="44">
        <v>51.3</v>
      </c>
    </row>
    <row r="12" spans="1:11" s="40" customFormat="1" ht="31.5" customHeight="1" x14ac:dyDescent="0.25">
      <c r="A12" s="37" t="s">
        <v>16</v>
      </c>
      <c r="B12" s="23">
        <v>994.5</v>
      </c>
      <c r="C12" s="23">
        <v>1046.8</v>
      </c>
      <c r="D12" s="23">
        <v>858.7</v>
      </c>
      <c r="E12" s="23">
        <v>775.4</v>
      </c>
      <c r="F12" s="23">
        <v>767.3</v>
      </c>
      <c r="G12" s="23">
        <v>797.2</v>
      </c>
      <c r="H12" s="32">
        <v>828.3</v>
      </c>
      <c r="I12" s="32">
        <v>860.6</v>
      </c>
    </row>
    <row r="13" spans="1:11" s="40" customFormat="1" ht="24" customHeight="1" x14ac:dyDescent="0.25">
      <c r="A13" s="37" t="s">
        <v>17</v>
      </c>
      <c r="B13" s="30">
        <v>1389.1</v>
      </c>
      <c r="C13" s="30">
        <v>1456.4</v>
      </c>
      <c r="D13" s="16">
        <v>1257</v>
      </c>
      <c r="E13" s="16">
        <v>1150.4000000000001</v>
      </c>
      <c r="F13" s="16">
        <v>1142.2</v>
      </c>
      <c r="G13" s="16">
        <v>1154.7</v>
      </c>
      <c r="H13" s="46">
        <v>1202.0999999999999</v>
      </c>
      <c r="I13" s="46">
        <v>1252.8</v>
      </c>
    </row>
    <row r="14" spans="1:11" s="40" customFormat="1" x14ac:dyDescent="0.25">
      <c r="A14" s="37" t="s">
        <v>18</v>
      </c>
      <c r="B14" s="30">
        <f>SUM(B6-B13)</f>
        <v>-32.5</v>
      </c>
      <c r="C14" s="30">
        <f t="shared" ref="C14:I14" si="2">SUM(C6-C13)</f>
        <v>-34</v>
      </c>
      <c r="D14" s="30">
        <f t="shared" si="2"/>
        <v>-15.199999999999818</v>
      </c>
      <c r="E14" s="30">
        <f t="shared" si="2"/>
        <v>10</v>
      </c>
      <c r="F14" s="30">
        <f t="shared" si="2"/>
        <v>9.9999999999997726</v>
      </c>
      <c r="G14" s="30">
        <f t="shared" si="2"/>
        <v>10</v>
      </c>
      <c r="H14" s="30">
        <f t="shared" si="2"/>
        <v>15</v>
      </c>
      <c r="I14" s="30">
        <f t="shared" si="2"/>
        <v>20</v>
      </c>
    </row>
    <row r="15" spans="1:11" s="38" customFormat="1" ht="35.25" customHeight="1" x14ac:dyDescent="0.25">
      <c r="A15" s="41" t="s">
        <v>19</v>
      </c>
      <c r="B15" s="24">
        <v>216</v>
      </c>
      <c r="C15" s="24">
        <v>222</v>
      </c>
      <c r="D15" s="31">
        <v>246</v>
      </c>
      <c r="E15" s="31">
        <v>236</v>
      </c>
      <c r="F15" s="31">
        <v>226</v>
      </c>
      <c r="G15" s="31">
        <v>216</v>
      </c>
      <c r="H15" s="29">
        <v>201</v>
      </c>
      <c r="I15" s="29">
        <v>181</v>
      </c>
    </row>
    <row r="16" spans="1:11" s="38" customFormat="1" x14ac:dyDescent="0.25">
      <c r="C16" s="42"/>
    </row>
    <row r="17" spans="3:3" s="38" customFormat="1" x14ac:dyDescent="0.25">
      <c r="C17" s="42"/>
    </row>
    <row r="18" spans="3:3" s="38" customFormat="1" x14ac:dyDescent="0.25">
      <c r="C18" s="42"/>
    </row>
    <row r="19" spans="3:3" s="40" customFormat="1" x14ac:dyDescent="0.25"/>
    <row r="20" spans="3:3" s="38" customFormat="1" x14ac:dyDescent="0.25"/>
    <row r="21" spans="3:3" s="38" customFormat="1" x14ac:dyDescent="0.25"/>
    <row r="22" spans="3:3" s="38" customFormat="1" x14ac:dyDescent="0.25"/>
    <row r="23" spans="3:3" s="38" customFormat="1" x14ac:dyDescent="0.25"/>
    <row r="24" spans="3:3" s="38" customFormat="1" x14ac:dyDescent="0.25"/>
    <row r="25" spans="3:3" s="38" customFormat="1" x14ac:dyDescent="0.25"/>
    <row r="26" spans="3:3" s="38" customFormat="1" x14ac:dyDescent="0.25"/>
    <row r="27" spans="3:3" s="38" customFormat="1" x14ac:dyDescent="0.25"/>
    <row r="28" spans="3:3" s="38" customFormat="1" x14ac:dyDescent="0.25"/>
    <row r="29" spans="3:3" s="38" customFormat="1" x14ac:dyDescent="0.25"/>
    <row r="30" spans="3:3" s="38" customFormat="1" x14ac:dyDescent="0.25"/>
    <row r="31" spans="3:3" s="38" customFormat="1" x14ac:dyDescent="0.25"/>
    <row r="32" spans="3:3" s="38" customFormat="1" x14ac:dyDescent="0.25"/>
    <row r="33" s="38" customFormat="1" x14ac:dyDescent="0.25"/>
    <row r="34" s="38" customFormat="1" x14ac:dyDescent="0.25"/>
    <row r="35" s="38" customFormat="1" x14ac:dyDescent="0.25"/>
    <row r="36" s="38" customFormat="1" x14ac:dyDescent="0.25"/>
    <row r="37" s="38" customFormat="1" x14ac:dyDescent="0.25"/>
    <row r="38" s="38" customFormat="1" x14ac:dyDescent="0.25"/>
    <row r="39" s="38" customFormat="1" x14ac:dyDescent="0.25"/>
    <row r="40" s="38" customFormat="1" x14ac:dyDescent="0.25"/>
    <row r="41" s="38" customFormat="1" x14ac:dyDescent="0.25"/>
    <row r="42" s="38" customFormat="1" x14ac:dyDescent="0.25"/>
    <row r="43" s="38" customFormat="1" x14ac:dyDescent="0.25"/>
    <row r="44" s="38" customFormat="1" x14ac:dyDescent="0.25"/>
    <row r="45" s="38" customFormat="1" x14ac:dyDescent="0.25"/>
    <row r="46" s="38" customFormat="1" x14ac:dyDescent="0.25"/>
    <row r="47" s="38" customFormat="1" x14ac:dyDescent="0.25"/>
    <row r="48" s="38" customFormat="1" x14ac:dyDescent="0.25"/>
    <row r="49" s="38" customFormat="1" x14ac:dyDescent="0.25"/>
    <row r="50" s="38" customFormat="1" x14ac:dyDescent="0.25"/>
    <row r="51" s="38" customFormat="1" x14ac:dyDescent="0.25"/>
    <row r="52" s="38" customFormat="1" x14ac:dyDescent="0.25"/>
    <row r="53" s="38" customFormat="1" x14ac:dyDescent="0.25"/>
    <row r="54" s="38" customFormat="1" x14ac:dyDescent="0.25"/>
    <row r="55" s="38" customFormat="1" x14ac:dyDescent="0.25"/>
    <row r="56" s="38" customFormat="1" x14ac:dyDescent="0.25"/>
    <row r="57" s="38" customFormat="1" x14ac:dyDescent="0.25"/>
    <row r="58" s="38" customFormat="1" x14ac:dyDescent="0.25"/>
    <row r="59" s="38" customFormat="1" x14ac:dyDescent="0.25"/>
    <row r="60" s="38" customFormat="1" x14ac:dyDescent="0.25"/>
    <row r="61" s="38" customFormat="1" x14ac:dyDescent="0.25"/>
    <row r="62" s="38" customFormat="1" x14ac:dyDescent="0.25"/>
    <row r="63" s="38" customFormat="1" x14ac:dyDescent="0.25"/>
    <row r="64" s="38" customFormat="1" x14ac:dyDescent="0.25"/>
    <row r="65" s="38" customFormat="1" x14ac:dyDescent="0.25"/>
    <row r="66" s="38" customFormat="1" x14ac:dyDescent="0.25"/>
    <row r="67" s="38" customFormat="1" x14ac:dyDescent="0.25"/>
    <row r="68" s="38" customFormat="1" x14ac:dyDescent="0.25"/>
    <row r="69" s="38" customFormat="1" x14ac:dyDescent="0.25"/>
    <row r="70" s="38" customFormat="1" x14ac:dyDescent="0.25"/>
    <row r="71" s="38" customFormat="1" x14ac:dyDescent="0.25"/>
    <row r="72" s="38" customFormat="1" x14ac:dyDescent="0.25"/>
    <row r="73" s="38" customFormat="1" x14ac:dyDescent="0.25"/>
    <row r="74" s="38" customFormat="1" x14ac:dyDescent="0.25"/>
    <row r="75" s="38" customFormat="1" x14ac:dyDescent="0.25"/>
    <row r="76" s="38" customFormat="1" x14ac:dyDescent="0.25"/>
    <row r="77" s="38" customFormat="1" x14ac:dyDescent="0.25"/>
    <row r="78" s="38" customFormat="1" x14ac:dyDescent="0.25"/>
    <row r="79" s="38" customFormat="1" x14ac:dyDescent="0.25"/>
    <row r="80" s="38" customFormat="1" x14ac:dyDescent="0.25"/>
    <row r="81" s="38" customFormat="1" x14ac:dyDescent="0.25"/>
    <row r="82" s="38" customFormat="1" x14ac:dyDescent="0.25"/>
    <row r="83" s="38" customFormat="1" x14ac:dyDescent="0.25"/>
    <row r="84" s="38" customFormat="1" x14ac:dyDescent="0.25"/>
    <row r="85" s="38" customFormat="1" x14ac:dyDescent="0.25"/>
    <row r="86" s="38" customFormat="1" x14ac:dyDescent="0.25"/>
    <row r="87" s="38" customFormat="1" x14ac:dyDescent="0.25"/>
    <row r="88" s="38" customFormat="1" x14ac:dyDescent="0.25"/>
    <row r="89" s="38" customFormat="1" x14ac:dyDescent="0.25"/>
    <row r="90" s="38" customFormat="1" x14ac:dyDescent="0.25"/>
    <row r="91" s="38" customFormat="1" x14ac:dyDescent="0.25"/>
    <row r="92" s="38" customFormat="1" x14ac:dyDescent="0.25"/>
    <row r="93" s="38" customFormat="1" x14ac:dyDescent="0.25"/>
    <row r="94" s="38" customFormat="1" x14ac:dyDescent="0.25"/>
    <row r="95" s="38" customFormat="1" x14ac:dyDescent="0.25"/>
    <row r="96" s="38" customFormat="1" x14ac:dyDescent="0.25"/>
    <row r="97" s="38" customFormat="1" x14ac:dyDescent="0.25"/>
    <row r="98" s="38" customFormat="1" x14ac:dyDescent="0.25"/>
    <row r="99" s="38" customFormat="1" x14ac:dyDescent="0.25"/>
    <row r="100" s="38" customFormat="1" x14ac:dyDescent="0.25"/>
    <row r="101" s="38" customFormat="1" x14ac:dyDescent="0.25"/>
    <row r="102" s="38" customFormat="1" x14ac:dyDescent="0.25"/>
    <row r="103" s="38" customFormat="1" x14ac:dyDescent="0.25"/>
    <row r="104" s="38" customFormat="1" x14ac:dyDescent="0.25"/>
    <row r="105" s="38" customFormat="1" x14ac:dyDescent="0.25"/>
    <row r="106" s="38" customFormat="1" x14ac:dyDescent="0.25"/>
    <row r="107" s="38" customFormat="1" x14ac:dyDescent="0.25"/>
    <row r="108" s="38" customFormat="1" x14ac:dyDescent="0.25"/>
    <row r="109" s="38" customFormat="1" x14ac:dyDescent="0.25"/>
    <row r="110" s="38" customFormat="1" x14ac:dyDescent="0.25"/>
    <row r="111" s="38" customFormat="1" x14ac:dyDescent="0.25"/>
    <row r="112" s="38" customFormat="1" x14ac:dyDescent="0.25"/>
    <row r="113" s="38" customFormat="1" x14ac:dyDescent="0.25"/>
    <row r="114" s="38" customFormat="1" x14ac:dyDescent="0.25"/>
    <row r="115" s="38" customFormat="1" x14ac:dyDescent="0.25"/>
    <row r="116" s="38" customFormat="1" x14ac:dyDescent="0.25"/>
    <row r="117" s="38" customFormat="1" x14ac:dyDescent="0.25"/>
    <row r="118" s="38" customFormat="1" x14ac:dyDescent="0.25"/>
    <row r="119" s="38" customFormat="1" x14ac:dyDescent="0.25"/>
    <row r="120" s="38" customFormat="1" x14ac:dyDescent="0.25"/>
    <row r="121" s="38" customFormat="1" x14ac:dyDescent="0.25"/>
    <row r="122" s="38" customFormat="1" x14ac:dyDescent="0.25"/>
    <row r="123" s="38" customFormat="1" x14ac:dyDescent="0.25"/>
    <row r="124" s="38" customFormat="1" x14ac:dyDescent="0.25"/>
    <row r="125" s="38" customFormat="1" x14ac:dyDescent="0.25"/>
    <row r="126" s="38" customFormat="1" x14ac:dyDescent="0.25"/>
    <row r="127" s="38" customFormat="1" x14ac:dyDescent="0.25"/>
    <row r="128" s="38" customFormat="1" x14ac:dyDescent="0.25"/>
    <row r="129" s="38" customFormat="1" x14ac:dyDescent="0.25"/>
    <row r="130" s="38" customFormat="1" x14ac:dyDescent="0.25"/>
    <row r="131" s="38" customFormat="1" x14ac:dyDescent="0.25"/>
    <row r="132" s="38" customFormat="1" x14ac:dyDescent="0.25"/>
    <row r="133" s="38" customFormat="1" x14ac:dyDescent="0.25"/>
    <row r="134" s="38" customFormat="1" x14ac:dyDescent="0.25"/>
    <row r="135" s="38" customFormat="1" x14ac:dyDescent="0.25"/>
    <row r="136" s="38" customFormat="1" x14ac:dyDescent="0.25"/>
    <row r="137" s="38" customFormat="1" x14ac:dyDescent="0.25"/>
    <row r="138" s="38" customFormat="1" x14ac:dyDescent="0.25"/>
    <row r="139" s="38" customFormat="1" x14ac:dyDescent="0.25"/>
    <row r="140" s="38" customFormat="1" x14ac:dyDescent="0.25"/>
    <row r="141" s="38" customFormat="1" x14ac:dyDescent="0.25"/>
    <row r="142" s="38" customFormat="1" x14ac:dyDescent="0.25"/>
    <row r="143" s="38" customFormat="1" x14ac:dyDescent="0.25"/>
    <row r="144" s="38" customFormat="1" x14ac:dyDescent="0.25"/>
    <row r="145" s="38" customFormat="1" x14ac:dyDescent="0.25"/>
    <row r="146" s="38" customFormat="1" x14ac:dyDescent="0.25"/>
    <row r="147" s="38" customFormat="1" x14ac:dyDescent="0.25"/>
    <row r="148" s="38" customFormat="1" x14ac:dyDescent="0.25"/>
    <row r="149" s="38" customFormat="1" x14ac:dyDescent="0.25"/>
    <row r="150" s="38" customFormat="1" x14ac:dyDescent="0.25"/>
    <row r="151" s="38" customFormat="1" x14ac:dyDescent="0.25"/>
    <row r="152" s="38" customFormat="1" x14ac:dyDescent="0.25"/>
    <row r="153" s="38" customFormat="1" x14ac:dyDescent="0.25"/>
    <row r="154" s="38" customFormat="1" x14ac:dyDescent="0.25"/>
    <row r="155" s="38" customFormat="1" x14ac:dyDescent="0.25"/>
    <row r="156" s="38" customFormat="1" x14ac:dyDescent="0.25"/>
    <row r="157" s="38" customFormat="1" x14ac:dyDescent="0.25"/>
    <row r="158" s="38" customFormat="1" x14ac:dyDescent="0.25"/>
    <row r="159" s="38" customFormat="1" x14ac:dyDescent="0.25"/>
    <row r="160" s="38" customFormat="1" x14ac:dyDescent="0.25"/>
    <row r="161" s="38" customFormat="1" x14ac:dyDescent="0.25"/>
    <row r="162" s="38" customFormat="1" x14ac:dyDescent="0.25"/>
    <row r="163" s="38" customFormat="1" x14ac:dyDescent="0.25"/>
    <row r="164" s="38" customFormat="1" x14ac:dyDescent="0.25"/>
    <row r="165" s="38" customFormat="1" x14ac:dyDescent="0.25"/>
    <row r="166" s="38" customFormat="1" x14ac:dyDescent="0.25"/>
    <row r="167" s="38" customFormat="1" x14ac:dyDescent="0.25"/>
    <row r="168" s="38" customFormat="1" x14ac:dyDescent="0.25"/>
    <row r="169" s="38" customFormat="1" x14ac:dyDescent="0.25"/>
    <row r="170" s="38" customFormat="1" x14ac:dyDescent="0.25"/>
    <row r="171" s="38" customFormat="1" x14ac:dyDescent="0.25"/>
    <row r="172" s="38" customFormat="1" x14ac:dyDescent="0.25"/>
    <row r="173" s="38" customFormat="1" x14ac:dyDescent="0.25"/>
    <row r="174" s="38" customFormat="1" x14ac:dyDescent="0.25"/>
    <row r="175" s="38" customFormat="1" x14ac:dyDescent="0.25"/>
    <row r="176" s="38" customFormat="1" x14ac:dyDescent="0.25"/>
    <row r="177" s="38" customFormat="1" x14ac:dyDescent="0.25"/>
    <row r="178" s="38" customFormat="1" x14ac:dyDescent="0.25"/>
    <row r="179" s="38" customFormat="1" x14ac:dyDescent="0.25"/>
    <row r="180" s="38" customFormat="1" x14ac:dyDescent="0.25"/>
    <row r="181" s="38" customFormat="1" x14ac:dyDescent="0.25"/>
    <row r="182" s="38" customFormat="1" x14ac:dyDescent="0.25"/>
    <row r="183" s="38" customFormat="1" x14ac:dyDescent="0.25"/>
    <row r="184" s="38" customFormat="1" x14ac:dyDescent="0.25"/>
    <row r="185" s="38" customFormat="1" x14ac:dyDescent="0.25"/>
    <row r="186" s="38" customFormat="1" x14ac:dyDescent="0.25"/>
    <row r="187" s="38" customFormat="1" x14ac:dyDescent="0.25"/>
    <row r="188" s="38" customFormat="1" x14ac:dyDescent="0.25"/>
    <row r="189" s="38" customFormat="1" x14ac:dyDescent="0.25"/>
    <row r="190" s="38" customFormat="1" x14ac:dyDescent="0.25"/>
    <row r="191" s="38" customFormat="1" x14ac:dyDescent="0.25"/>
    <row r="192" s="38" customFormat="1" x14ac:dyDescent="0.25"/>
    <row r="193" s="38" customFormat="1" x14ac:dyDescent="0.25"/>
    <row r="194" s="38" customFormat="1" x14ac:dyDescent="0.25"/>
    <row r="195" s="38" customFormat="1" x14ac:dyDescent="0.25"/>
    <row r="196" s="38" customFormat="1" x14ac:dyDescent="0.25"/>
    <row r="197" s="38" customFormat="1" x14ac:dyDescent="0.25"/>
    <row r="198" s="38" customFormat="1" x14ac:dyDescent="0.25"/>
    <row r="199" s="38" customFormat="1" x14ac:dyDescent="0.25"/>
    <row r="200" s="38" customFormat="1" x14ac:dyDescent="0.25"/>
    <row r="201" s="38" customFormat="1" x14ac:dyDescent="0.25"/>
    <row r="202" s="38" customFormat="1" x14ac:dyDescent="0.25"/>
    <row r="203" s="38" customFormat="1" x14ac:dyDescent="0.25"/>
    <row r="204" s="38" customFormat="1" x14ac:dyDescent="0.25"/>
    <row r="205" s="38" customFormat="1" x14ac:dyDescent="0.25"/>
    <row r="206" s="38" customFormat="1" x14ac:dyDescent="0.25"/>
    <row r="207" s="38" customFormat="1" x14ac:dyDescent="0.25"/>
    <row r="208" s="38" customFormat="1" x14ac:dyDescent="0.25"/>
    <row r="209" s="38" customFormat="1" x14ac:dyDescent="0.25"/>
    <row r="210" s="38" customFormat="1" x14ac:dyDescent="0.25"/>
    <row r="211" s="38" customFormat="1" x14ac:dyDescent="0.25"/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20"/>
  <sheetViews>
    <sheetView view="pageBreakPreview" zoomScale="110" zoomScaleNormal="100" zoomScaleSheetLayoutView="11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3" sqref="D13"/>
    </sheetView>
  </sheetViews>
  <sheetFormatPr defaultRowHeight="15.75" x14ac:dyDescent="0.25"/>
  <cols>
    <col min="1" max="1" width="34.42578125" style="7" customWidth="1"/>
    <col min="2" max="2" width="14" style="7" customWidth="1"/>
    <col min="3" max="3" width="20" style="7" customWidth="1"/>
    <col min="4" max="4" width="11.28515625" style="9" customWidth="1"/>
    <col min="5" max="5" width="10.7109375" style="9" customWidth="1"/>
    <col min="6" max="6" width="11.140625" style="7" customWidth="1"/>
    <col min="7" max="7" width="12.42578125" style="7" customWidth="1"/>
    <col min="8" max="8" width="13" style="7" customWidth="1"/>
    <col min="9" max="9" width="12.7109375" style="7" customWidth="1"/>
    <col min="10" max="16384" width="9.140625" style="1"/>
  </cols>
  <sheetData>
    <row r="1" spans="1:9" s="7" customFormat="1" x14ac:dyDescent="0.25"/>
    <row r="2" spans="1:9" s="7" customFormat="1" ht="33" customHeight="1" x14ac:dyDescent="0.25">
      <c r="A2" s="52" t="s">
        <v>22</v>
      </c>
      <c r="B2" s="53"/>
      <c r="C2" s="53"/>
      <c r="D2" s="53"/>
      <c r="E2" s="53"/>
      <c r="F2" s="53"/>
      <c r="G2" s="53"/>
    </row>
    <row r="3" spans="1:9" x14ac:dyDescent="0.25">
      <c r="D3" s="7"/>
      <c r="E3" s="7"/>
      <c r="G3" s="7" t="s">
        <v>30</v>
      </c>
    </row>
    <row r="4" spans="1:9" s="2" customFormat="1" ht="44.25" x14ac:dyDescent="0.25">
      <c r="A4" s="8" t="s">
        <v>0</v>
      </c>
      <c r="B4" s="4" t="s">
        <v>1</v>
      </c>
      <c r="C4" s="4" t="s">
        <v>33</v>
      </c>
      <c r="D4" s="8" t="s">
        <v>3</v>
      </c>
      <c r="E4" s="8" t="s">
        <v>4</v>
      </c>
      <c r="F4" s="8" t="s">
        <v>5</v>
      </c>
      <c r="G4" s="8" t="s">
        <v>23</v>
      </c>
      <c r="H4" s="8" t="s">
        <v>27</v>
      </c>
      <c r="I4" s="8" t="s">
        <v>34</v>
      </c>
    </row>
    <row r="5" spans="1:9" s="3" customFormat="1" x14ac:dyDescent="0.25">
      <c r="A5" s="10" t="s">
        <v>28</v>
      </c>
      <c r="B5" s="5"/>
      <c r="C5" s="5"/>
      <c r="D5" s="5"/>
      <c r="E5" s="5"/>
      <c r="F5" s="5"/>
      <c r="G5" s="5"/>
      <c r="H5" s="10"/>
      <c r="I5" s="10"/>
    </row>
    <row r="6" spans="1:9" ht="25.5" customHeight="1" x14ac:dyDescent="0.25">
      <c r="A6" s="14" t="s">
        <v>12</v>
      </c>
      <c r="B6" s="15">
        <f t="shared" ref="B6:E6" si="0">SUM(B8+B12)</f>
        <v>1356.6</v>
      </c>
      <c r="C6" s="15">
        <f t="shared" si="0"/>
        <v>1422.4</v>
      </c>
      <c r="D6" s="23">
        <f t="shared" si="0"/>
        <v>1241.8000000000002</v>
      </c>
      <c r="E6" s="23">
        <f t="shared" si="0"/>
        <v>1160.4000000000001</v>
      </c>
      <c r="F6" s="23">
        <f t="shared" ref="F6:H6" si="1">SUM(F8+F12)</f>
        <v>1152.1999999999998</v>
      </c>
      <c r="G6" s="23">
        <f t="shared" si="1"/>
        <v>1157.6000000000001</v>
      </c>
      <c r="H6" s="23">
        <f t="shared" si="1"/>
        <v>1199.9000000000001</v>
      </c>
      <c r="I6" s="23">
        <f t="shared" ref="I6" si="2">SUM(I8+I12)</f>
        <v>1244.0999999999999</v>
      </c>
    </row>
    <row r="7" spans="1:9" ht="24" customHeight="1" x14ac:dyDescent="0.25">
      <c r="A7" s="12" t="s">
        <v>20</v>
      </c>
      <c r="B7" s="6"/>
      <c r="C7" s="6"/>
      <c r="D7" s="24"/>
      <c r="E7" s="24"/>
      <c r="F7" s="24"/>
      <c r="G7" s="24"/>
      <c r="H7" s="25"/>
      <c r="I7" s="25"/>
    </row>
    <row r="8" spans="1:9" s="17" customFormat="1" ht="31.5" x14ac:dyDescent="0.25">
      <c r="A8" s="14" t="s">
        <v>29</v>
      </c>
      <c r="B8" s="15">
        <f>SUM(B10:B11)</f>
        <v>362.09999999999997</v>
      </c>
      <c r="C8" s="15">
        <f t="shared" ref="C8" si="3">SUM(C10:C11)</f>
        <v>375.6</v>
      </c>
      <c r="D8" s="23">
        <f t="shared" ref="D8:E8" si="4">SUM(D10:D11)</f>
        <v>383.1</v>
      </c>
      <c r="E8" s="23">
        <f t="shared" si="4"/>
        <v>385</v>
      </c>
      <c r="F8" s="23">
        <f t="shared" ref="F8:H8" si="5">SUM(F10:F11)</f>
        <v>384.9</v>
      </c>
      <c r="G8" s="23">
        <f t="shared" si="5"/>
        <v>360.40000000000003</v>
      </c>
      <c r="H8" s="23">
        <f t="shared" si="5"/>
        <v>371.6</v>
      </c>
      <c r="I8" s="23">
        <f t="shared" ref="I8" si="6">SUM(I10:I11)</f>
        <v>383.6</v>
      </c>
    </row>
    <row r="9" spans="1:9" s="3" customFormat="1" ht="19.5" customHeight="1" x14ac:dyDescent="0.25">
      <c r="A9" s="12" t="s">
        <v>13</v>
      </c>
      <c r="B9" s="5"/>
      <c r="C9" s="5"/>
      <c r="D9" s="26"/>
      <c r="E9" s="26"/>
      <c r="F9" s="26"/>
      <c r="G9" s="26"/>
      <c r="H9" s="27"/>
      <c r="I9" s="27"/>
    </row>
    <row r="10" spans="1:9" x14ac:dyDescent="0.25">
      <c r="A10" s="11" t="s">
        <v>14</v>
      </c>
      <c r="B10" s="6">
        <v>304.2</v>
      </c>
      <c r="C10" s="6">
        <v>307.10000000000002</v>
      </c>
      <c r="D10" s="24">
        <v>312.2</v>
      </c>
      <c r="E10" s="24">
        <v>301.7</v>
      </c>
      <c r="F10" s="24">
        <v>300.89999999999998</v>
      </c>
      <c r="G10" s="24">
        <v>312.3</v>
      </c>
      <c r="H10" s="28">
        <v>324.3</v>
      </c>
      <c r="I10" s="28">
        <v>337.1</v>
      </c>
    </row>
    <row r="11" spans="1:9" ht="22.5" customHeight="1" x14ac:dyDescent="0.25">
      <c r="A11" s="11" t="s">
        <v>15</v>
      </c>
      <c r="B11" s="6">
        <v>57.9</v>
      </c>
      <c r="C11" s="6">
        <v>68.5</v>
      </c>
      <c r="D11" s="24">
        <v>70.900000000000006</v>
      </c>
      <c r="E11" s="24">
        <v>83.3</v>
      </c>
      <c r="F11" s="24">
        <v>84</v>
      </c>
      <c r="G11" s="24">
        <v>48.1</v>
      </c>
      <c r="H11" s="29">
        <v>47.3</v>
      </c>
      <c r="I11" s="29">
        <v>46.5</v>
      </c>
    </row>
    <row r="12" spans="1:9" s="17" customFormat="1" ht="31.5" customHeight="1" x14ac:dyDescent="0.25">
      <c r="A12" s="14" t="s">
        <v>16</v>
      </c>
      <c r="B12" s="15">
        <v>994.5</v>
      </c>
      <c r="C12" s="15">
        <v>1046.8</v>
      </c>
      <c r="D12" s="23">
        <v>858.7</v>
      </c>
      <c r="E12" s="23">
        <v>775.4</v>
      </c>
      <c r="F12" s="23">
        <v>767.3</v>
      </c>
      <c r="G12" s="23">
        <v>797.2</v>
      </c>
      <c r="H12" s="32">
        <v>828.3</v>
      </c>
      <c r="I12" s="32">
        <v>860.5</v>
      </c>
    </row>
    <row r="13" spans="1:9" s="17" customFormat="1" ht="24" customHeight="1" x14ac:dyDescent="0.25">
      <c r="A13" s="14" t="s">
        <v>17</v>
      </c>
      <c r="B13" s="16">
        <v>1389.1</v>
      </c>
      <c r="C13" s="16">
        <v>1456.4</v>
      </c>
      <c r="D13" s="16">
        <v>1257</v>
      </c>
      <c r="E13" s="16">
        <v>1150.4000000000001</v>
      </c>
      <c r="F13" s="16">
        <v>1142.2</v>
      </c>
      <c r="G13" s="16">
        <v>1147.5999999999999</v>
      </c>
      <c r="H13" s="46">
        <v>1189.9000000000001</v>
      </c>
      <c r="I13" s="46">
        <v>1234.0999999999999</v>
      </c>
    </row>
    <row r="14" spans="1:9" s="17" customFormat="1" x14ac:dyDescent="0.25">
      <c r="A14" s="14" t="s">
        <v>18</v>
      </c>
      <c r="B14" s="16">
        <f>SUM(B6-B13)</f>
        <v>-32.5</v>
      </c>
      <c r="C14" s="16">
        <f t="shared" ref="C14:H14" si="7">SUM(C6-C13)</f>
        <v>-34</v>
      </c>
      <c r="D14" s="30">
        <f t="shared" si="7"/>
        <v>-15.199999999999818</v>
      </c>
      <c r="E14" s="30">
        <f t="shared" si="7"/>
        <v>10</v>
      </c>
      <c r="F14" s="30">
        <f t="shared" si="7"/>
        <v>9.9999999999997726</v>
      </c>
      <c r="G14" s="30">
        <f t="shared" si="7"/>
        <v>10.000000000000227</v>
      </c>
      <c r="H14" s="30">
        <f t="shared" si="7"/>
        <v>10</v>
      </c>
      <c r="I14" s="16">
        <f t="shared" ref="I14" si="8">SUM(I6-I13)</f>
        <v>10</v>
      </c>
    </row>
    <row r="15" spans="1:9" ht="35.25" customHeight="1" x14ac:dyDescent="0.25">
      <c r="A15" s="11" t="s">
        <v>19</v>
      </c>
      <c r="B15" s="6">
        <v>216</v>
      </c>
      <c r="C15" s="6">
        <v>222</v>
      </c>
      <c r="D15" s="31">
        <v>246</v>
      </c>
      <c r="E15" s="31">
        <v>236</v>
      </c>
      <c r="F15" s="31">
        <v>226</v>
      </c>
      <c r="G15" s="31">
        <v>216</v>
      </c>
      <c r="H15" s="29">
        <v>206</v>
      </c>
      <c r="I15" s="29">
        <v>196</v>
      </c>
    </row>
    <row r="16" spans="1:9" s="7" customFormat="1" x14ac:dyDescent="0.25">
      <c r="C16" s="13"/>
    </row>
    <row r="17" spans="1:7" s="7" customFormat="1" x14ac:dyDescent="0.25">
      <c r="C17" s="13"/>
    </row>
    <row r="18" spans="1:7" s="7" customFormat="1" x14ac:dyDescent="0.25">
      <c r="C18" s="13"/>
    </row>
    <row r="19" spans="1:7" s="18" customFormat="1" x14ac:dyDescent="0.25">
      <c r="A19" s="18" t="s">
        <v>31</v>
      </c>
      <c r="G19" s="18" t="s">
        <v>32</v>
      </c>
    </row>
    <row r="20" spans="1:7" s="7" customFormat="1" x14ac:dyDescent="0.25"/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основные показ СЭР </vt:lpstr>
      <vt:lpstr>КОНСЕРВАТИВНЫЙ</vt:lpstr>
      <vt:lpstr>ЦЕЛЕВОЙ</vt:lpstr>
      <vt:lpstr>БАЗОВЫЙ</vt:lpstr>
      <vt:lpstr>БАЗОВЫЙ!Заголовки_для_печати</vt:lpstr>
      <vt:lpstr>КОНСЕРВАТИВНЫЙ!Заголовки_для_печати</vt:lpstr>
      <vt:lpstr>ЦЕЛЕВОЙ!Заголовки_для_печати</vt:lpstr>
      <vt:lpstr>БАЗОВЫЙ!Область_печати</vt:lpstr>
      <vt:lpstr>КОНСЕРВАТИВНЫЙ!Область_печати</vt:lpstr>
      <vt:lpstr>ЦЕЛЕВОЙ!Область_печати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2019-11-08T06:49:15Z</dcterms:modified>
</cp:coreProperties>
</file>