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14505" yWindow="945" windowWidth="14340" windowHeight="11985" tabRatio="820" activeTab="8"/>
  </bookViews>
  <sheets>
    <sheet name="ВИДЫ ДОХОДОВ" sheetId="109" r:id="rId1"/>
    <sheet name="ПЕРЕЧЕНЬ ГАД" sheetId="106" r:id="rId2"/>
    <sheet name="пр № 7" sheetId="69" state="hidden" r:id="rId3"/>
    <sheet name="ПР № 12" sheetId="96" state="hidden" r:id="rId4"/>
    <sheet name="ДЕФИЦИТ" sheetId="110" r:id="rId5"/>
    <sheet name="РАСХОДЫ ПО МП" sheetId="116" r:id="rId6"/>
    <sheet name="РАСХОДЫ ПО ГРБС" sheetId="113" r:id="rId7"/>
    <sheet name="ИСТОЧНИКИ ДЕФИЦИТА" sheetId="111" r:id="rId8"/>
    <sheet name="МУН.ЗАИМСТВ." sheetId="112" r:id="rId9"/>
  </sheets>
  <externalReferences>
    <externalReference r:id="rId10"/>
  </externalReferences>
  <definedNames>
    <definedName name="_xlnm._FilterDatabase" localSheetId="1" hidden="1">'ПЕРЕЧЕНЬ ГАД'!#REF!</definedName>
    <definedName name="_xlnm.Print_Area" localSheetId="0">'ВИДЫ ДОХОДОВ'!$A$1:$E$126</definedName>
    <definedName name="_xlnm.Print_Area" localSheetId="1">'ПЕРЕЧЕНЬ ГАД'!$A$1:$E$135</definedName>
    <definedName name="_xlnm.Print_Area" localSheetId="3">'ПР № 12'!$A$1:$J$20</definedName>
    <definedName name="_xlnm.Print_Area" localSheetId="2">'пр № 7'!$A$1:$J$99</definedName>
  </definedNames>
  <calcPr calcId="125725"/>
</workbook>
</file>

<file path=xl/calcChain.xml><?xml version="1.0" encoding="utf-8"?>
<calcChain xmlns="http://schemas.openxmlformats.org/spreadsheetml/2006/main">
  <c r="F278" i="116"/>
  <c r="F277"/>
  <c r="F276"/>
  <c r="F275"/>
  <c r="G278" i="113"/>
  <c r="G281"/>
  <c r="G280"/>
  <c r="G279"/>
  <c r="J15" i="110" l="1"/>
  <c r="J14"/>
  <c r="D135" i="106" l="1"/>
  <c r="D108"/>
  <c r="E108"/>
  <c r="C108"/>
  <c r="G83" i="109"/>
  <c r="H83"/>
  <c r="F83"/>
  <c r="H37" i="111" l="1"/>
  <c r="H32" s="1"/>
  <c r="H29"/>
  <c r="K19" i="112" l="1"/>
  <c r="K18"/>
  <c r="K17"/>
  <c r="K16"/>
  <c r="K15"/>
  <c r="M12"/>
  <c r="L12"/>
  <c r="K12"/>
  <c r="M9"/>
  <c r="M8" s="1"/>
  <c r="L9"/>
  <c r="L8" s="1"/>
  <c r="K9"/>
  <c r="K8" s="1"/>
  <c r="C135" i="106" l="1"/>
  <c r="C126" i="109"/>
  <c r="C99"/>
  <c r="C100"/>
  <c r="I25" i="111" l="1"/>
  <c r="I24" s="1"/>
  <c r="J25"/>
  <c r="J24" s="1"/>
  <c r="H25"/>
  <c r="H24" s="1"/>
  <c r="I23"/>
  <c r="I22" s="1"/>
  <c r="J23"/>
  <c r="J22" s="1"/>
  <c r="H23"/>
  <c r="H22" s="1"/>
  <c r="I20"/>
  <c r="I19" s="1"/>
  <c r="I18" s="1"/>
  <c r="I17" s="1"/>
  <c r="J20"/>
  <c r="J19" s="1"/>
  <c r="J18" s="1"/>
  <c r="J17" s="1"/>
  <c r="I16"/>
  <c r="I15" s="1"/>
  <c r="I14" s="1"/>
  <c r="I13" s="1"/>
  <c r="J16"/>
  <c r="J15" s="1"/>
  <c r="J14" s="1"/>
  <c r="J13" s="1"/>
  <c r="H16"/>
  <c r="H15" s="1"/>
  <c r="H14" s="1"/>
  <c r="H13" s="1"/>
  <c r="J38"/>
  <c r="J32" s="1"/>
  <c r="J31" s="1"/>
  <c r="I38"/>
  <c r="J37"/>
  <c r="I37"/>
  <c r="H31"/>
  <c r="J35"/>
  <c r="I35"/>
  <c r="H35"/>
  <c r="J33"/>
  <c r="I33"/>
  <c r="H33"/>
  <c r="J30"/>
  <c r="I30"/>
  <c r="J29"/>
  <c r="I29"/>
  <c r="H28"/>
  <c r="H27" s="1"/>
  <c r="J11"/>
  <c r="J10" s="1"/>
  <c r="I11"/>
  <c r="H11"/>
  <c r="H10" s="1"/>
  <c r="I10"/>
  <c r="J9"/>
  <c r="J8" s="1"/>
  <c r="I9"/>
  <c r="H9"/>
  <c r="H8" s="1"/>
  <c r="I8"/>
  <c r="I7" s="1"/>
  <c r="I15" i="110"/>
  <c r="I14"/>
  <c r="J22"/>
  <c r="I22"/>
  <c r="H22"/>
  <c r="H15" s="1"/>
  <c r="H20" i="111" s="1"/>
  <c r="H19" s="1"/>
  <c r="H18" s="1"/>
  <c r="H17" s="1"/>
  <c r="J19" i="110"/>
  <c r="J16" s="1"/>
  <c r="I19"/>
  <c r="H19"/>
  <c r="H14" s="1"/>
  <c r="J12"/>
  <c r="I12"/>
  <c r="H12"/>
  <c r="J11"/>
  <c r="I11"/>
  <c r="H11"/>
  <c r="I32" i="111" l="1"/>
  <c r="I31" s="1"/>
  <c r="I28"/>
  <c r="I27" s="1"/>
  <c r="I26" s="1"/>
  <c r="H26"/>
  <c r="H21"/>
  <c r="I21"/>
  <c r="H12"/>
  <c r="J28"/>
  <c r="J27" s="1"/>
  <c r="J26" s="1"/>
  <c r="H7"/>
  <c r="I12"/>
  <c r="J7"/>
  <c r="J12"/>
  <c r="J21"/>
  <c r="J13" i="110"/>
  <c r="J10" s="1"/>
  <c r="J27" s="1"/>
  <c r="I13"/>
  <c r="I10" s="1"/>
  <c r="H16"/>
  <c r="H13"/>
  <c r="H10" s="1"/>
  <c r="I16"/>
  <c r="H27" l="1"/>
  <c r="I39" i="111"/>
  <c r="H39"/>
  <c r="J39"/>
  <c r="I27" i="110"/>
  <c r="E135" i="106" l="1"/>
  <c r="E129"/>
  <c r="D129"/>
  <c r="E130"/>
  <c r="D130"/>
  <c r="E126" i="109"/>
  <c r="D126"/>
  <c r="E7"/>
  <c r="E75"/>
  <c r="E79"/>
  <c r="E81"/>
  <c r="D7"/>
  <c r="D75"/>
  <c r="D79"/>
  <c r="D81"/>
  <c r="C130" i="106" l="1"/>
  <c r="C7" i="109"/>
  <c r="C75"/>
  <c r="C81"/>
  <c r="D99"/>
  <c r="E99"/>
  <c r="E100"/>
  <c r="D100"/>
  <c r="C96" i="106" l="1"/>
  <c r="C111" i="109" l="1"/>
  <c r="C104"/>
  <c r="D101"/>
  <c r="E101"/>
  <c r="C101"/>
  <c r="E71" l="1"/>
  <c r="D71"/>
  <c r="E52" l="1"/>
  <c r="D52"/>
  <c r="E62"/>
  <c r="D62"/>
  <c r="C24" l="1"/>
  <c r="C52"/>
  <c r="C53"/>
  <c r="C62"/>
  <c r="C57"/>
  <c r="C56"/>
  <c r="C31"/>
  <c r="C37"/>
  <c r="C36"/>
  <c r="C35"/>
  <c r="C28"/>
  <c r="C27"/>
  <c r="C26"/>
  <c r="C25"/>
  <c r="C13"/>
  <c r="C12"/>
  <c r="C11"/>
  <c r="C10"/>
  <c r="C44" i="106"/>
  <c r="C127"/>
  <c r="C111"/>
  <c r="E77"/>
  <c r="D77"/>
  <c r="C77"/>
  <c r="C55"/>
  <c r="C54"/>
  <c r="C51"/>
  <c r="C49"/>
  <c r="C48"/>
  <c r="C47"/>
  <c r="C46"/>
  <c r="C45"/>
  <c r="C82" l="1"/>
  <c r="C71" i="109" l="1"/>
  <c r="E53" l="1"/>
  <c r="D53"/>
  <c r="E83" l="1"/>
  <c r="D83"/>
  <c r="C83"/>
  <c r="E91"/>
  <c r="D91"/>
  <c r="C91"/>
  <c r="E63"/>
  <c r="D63"/>
  <c r="C63"/>
  <c r="E37"/>
  <c r="E24"/>
  <c r="D24"/>
  <c r="C15"/>
  <c r="G15"/>
  <c r="H15"/>
  <c r="F15"/>
  <c r="E44" i="106" l="1"/>
  <c r="D44"/>
  <c r="C81" l="1"/>
  <c r="D26" l="1"/>
  <c r="E26"/>
  <c r="C26"/>
  <c r="D34" i="109" l="1"/>
  <c r="E34"/>
  <c r="C34"/>
  <c r="D9"/>
  <c r="E9"/>
  <c r="C9"/>
  <c r="D81" i="106" l="1"/>
  <c r="E81"/>
  <c r="D119" i="109"/>
  <c r="G99" s="1"/>
  <c r="E119"/>
  <c r="H99" s="1"/>
  <c r="C92" l="1"/>
  <c r="G91"/>
  <c r="H91"/>
  <c r="F91"/>
  <c r="D92"/>
  <c r="E92"/>
  <c r="M99" l="1"/>
  <c r="C119" l="1"/>
  <c r="D13" i="106" l="1"/>
  <c r="E13"/>
  <c r="C13"/>
  <c r="C80" i="109"/>
  <c r="D80"/>
  <c r="E80"/>
  <c r="C65" i="106" l="1"/>
  <c r="D65"/>
  <c r="E65"/>
  <c r="D106" l="1"/>
  <c r="E106"/>
  <c r="C106"/>
  <c r="C125" l="1"/>
  <c r="D78" i="109" l="1"/>
  <c r="E78"/>
  <c r="C78"/>
  <c r="F63"/>
  <c r="C64" l="1"/>
  <c r="D61"/>
  <c r="E61"/>
  <c r="C61"/>
  <c r="F52" s="1"/>
  <c r="D58"/>
  <c r="E58"/>
  <c r="C58"/>
  <c r="D54"/>
  <c r="E54"/>
  <c r="C54"/>
  <c r="E40"/>
  <c r="D40"/>
  <c r="C40"/>
  <c r="E38"/>
  <c r="D38"/>
  <c r="C38"/>
  <c r="E32"/>
  <c r="D32"/>
  <c r="C32"/>
  <c r="E14"/>
  <c r="D14"/>
  <c r="C14"/>
  <c r="E8"/>
  <c r="C8"/>
  <c r="D8"/>
  <c r="F7" l="1"/>
  <c r="D64"/>
  <c r="G63"/>
  <c r="E64"/>
  <c r="H63"/>
  <c r="D15" i="106" l="1"/>
  <c r="E15"/>
  <c r="C15" l="1"/>
  <c r="G100" i="109" l="1"/>
  <c r="H100"/>
  <c r="G44" i="106" l="1"/>
  <c r="H44"/>
  <c r="G42" i="109"/>
  <c r="H42"/>
  <c r="F42"/>
  <c r="C79" i="106" l="1"/>
  <c r="D79"/>
  <c r="E79"/>
  <c r="C123" i="109" l="1"/>
  <c r="F99" s="1"/>
  <c r="H104"/>
  <c r="G104"/>
  <c r="F104"/>
  <c r="G81" i="106" l="1"/>
  <c r="H81"/>
  <c r="F81"/>
  <c r="C128" i="109"/>
  <c r="F53"/>
  <c r="F31"/>
  <c r="F24"/>
  <c r="F8"/>
  <c r="G112"/>
  <c r="H112"/>
  <c r="F112"/>
  <c r="H7"/>
  <c r="G7"/>
  <c r="D125" i="106"/>
  <c r="E125"/>
  <c r="D75"/>
  <c r="E75"/>
  <c r="C75"/>
  <c r="D73"/>
  <c r="E73"/>
  <c r="C73"/>
  <c r="D42"/>
  <c r="E42"/>
  <c r="C42"/>
  <c r="D40"/>
  <c r="E40"/>
  <c r="C40"/>
  <c r="D37"/>
  <c r="E37"/>
  <c r="C37"/>
  <c r="D35"/>
  <c r="E35"/>
  <c r="C35"/>
  <c r="D22"/>
  <c r="E22"/>
  <c r="C22"/>
  <c r="D11"/>
  <c r="E11"/>
  <c r="C11"/>
  <c r="D9"/>
  <c r="E9"/>
  <c r="C9"/>
  <c r="H75" i="109"/>
  <c r="G71"/>
  <c r="H71"/>
  <c r="F71"/>
  <c r="G53"/>
  <c r="H53"/>
  <c r="G37"/>
  <c r="H37"/>
  <c r="F37"/>
  <c r="G34"/>
  <c r="H34"/>
  <c r="G31"/>
  <c r="H31"/>
  <c r="G24"/>
  <c r="H24"/>
  <c r="G9"/>
  <c r="H9"/>
  <c r="G8"/>
  <c r="H8"/>
  <c r="E128"/>
  <c r="D128"/>
  <c r="I27" i="69"/>
  <c r="J27"/>
  <c r="H27"/>
  <c r="I29"/>
  <c r="J29"/>
  <c r="H29"/>
  <c r="H25"/>
  <c r="I25"/>
  <c r="J25"/>
  <c r="I37"/>
  <c r="J37"/>
  <c r="H37"/>
  <c r="I8"/>
  <c r="J8"/>
  <c r="H8"/>
  <c r="I17"/>
  <c r="J17"/>
  <c r="H17"/>
  <c r="I52"/>
  <c r="J52"/>
  <c r="H52"/>
  <c r="I65"/>
  <c r="J65"/>
  <c r="H65"/>
  <c r="I97"/>
  <c r="J97"/>
  <c r="H97"/>
  <c r="I95"/>
  <c r="J95"/>
  <c r="H95"/>
  <c r="I93"/>
  <c r="J93"/>
  <c r="H93"/>
  <c r="I50"/>
  <c r="J50"/>
  <c r="H50"/>
  <c r="I70"/>
  <c r="J70"/>
  <c r="H70"/>
  <c r="I68"/>
  <c r="J68"/>
  <c r="H68"/>
  <c r="I31"/>
  <c r="J31"/>
  <c r="H31"/>
  <c r="I41"/>
  <c r="J41"/>
  <c r="H41"/>
  <c r="I35"/>
  <c r="J35"/>
  <c r="H35"/>
  <c r="I46"/>
  <c r="J46"/>
  <c r="H46"/>
  <c r="I61"/>
  <c r="J61"/>
  <c r="H61"/>
  <c r="I91"/>
  <c r="I44"/>
  <c r="J44"/>
  <c r="H44"/>
  <c r="I63"/>
  <c r="J63"/>
  <c r="H63"/>
  <c r="I74"/>
  <c r="I23"/>
  <c r="I55"/>
  <c r="I57"/>
  <c r="I59"/>
  <c r="I72"/>
  <c r="I77"/>
  <c r="I79"/>
  <c r="I81"/>
  <c r="I83"/>
  <c r="I85"/>
  <c r="I87"/>
  <c r="I89"/>
  <c r="I48"/>
  <c r="J74"/>
  <c r="J23"/>
  <c r="J55"/>
  <c r="J57"/>
  <c r="J59"/>
  <c r="J72"/>
  <c r="J77"/>
  <c r="J79"/>
  <c r="J81"/>
  <c r="J83"/>
  <c r="J85"/>
  <c r="J87"/>
  <c r="J89"/>
  <c r="J91"/>
  <c r="J48"/>
  <c r="H74"/>
  <c r="H23"/>
  <c r="H55"/>
  <c r="H57"/>
  <c r="H59"/>
  <c r="H72"/>
  <c r="H77"/>
  <c r="H79"/>
  <c r="H81"/>
  <c r="H83"/>
  <c r="H85"/>
  <c r="H87"/>
  <c r="H89"/>
  <c r="H91"/>
  <c r="H48"/>
  <c r="I11"/>
  <c r="J11"/>
  <c r="H11"/>
  <c r="F9" i="109"/>
  <c r="C137" i="106" l="1"/>
  <c r="D137"/>
  <c r="E137"/>
  <c r="F100" i="109"/>
  <c r="F44" i="106"/>
  <c r="G75" i="109"/>
  <c r="F75"/>
  <c r="G52"/>
  <c r="H99" i="69"/>
  <c r="I99"/>
  <c r="J99"/>
  <c r="H52" i="109"/>
  <c r="F34"/>
</calcChain>
</file>

<file path=xl/sharedStrings.xml><?xml version="1.0" encoding="utf-8"?>
<sst xmlns="http://schemas.openxmlformats.org/spreadsheetml/2006/main" count="6373" uniqueCount="1426">
  <si>
    <t>Перечень</t>
  </si>
  <si>
    <t>(тыс. руб.)</t>
  </si>
  <si>
    <t>(тыс.руб.)</t>
  </si>
  <si>
    <t>НАЛОГОВЫЕ И НЕНАЛОГОВЫЕ ДОХОДЫ</t>
  </si>
  <si>
    <t>НАЛОГИ НА ПРИБЫЛЬ, ДОХОДЫ</t>
  </si>
  <si>
    <t>НАЛОГИ НА СОВОКУПНЫЙ ДОХОД</t>
  </si>
  <si>
    <t xml:space="preserve"> 1 05 02000 00 0000 110</t>
  </si>
  <si>
    <t xml:space="preserve"> 1 05 03000 00 0000 110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</si>
  <si>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</si>
  <si>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</si>
  <si>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</si>
  <si>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</si>
  <si>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</si>
  <si>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</si>
  <si>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</si>
  <si>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</si>
  <si>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</si>
  <si>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Единый налог на вмененный доход для отдельных видов деятельности</t>
  </si>
  <si>
    <t xml:space="preserve"> 1 05 02010 02 0000 110</t>
  </si>
  <si>
    <t>Единый сельскохозяйственный налог</t>
  </si>
  <si>
    <t xml:space="preserve"> 1 05 03010 01 0000 110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</si>
  <si>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</si>
  <si>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</si>
  <si>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</si>
  <si>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</si>
  <si>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</si>
  <si>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Администрация городского округа Кинешма</t>
  </si>
  <si>
    <t>954</t>
  </si>
  <si>
    <t>1.</t>
  </si>
  <si>
    <t>2.</t>
  </si>
  <si>
    <t>3.</t>
  </si>
  <si>
    <t>4.</t>
  </si>
  <si>
    <t>5.</t>
  </si>
  <si>
    <t>0707</t>
  </si>
  <si>
    <t>ИТОГО</t>
  </si>
  <si>
    <t>Управление образования администрации городского округа Кинешма</t>
  </si>
  <si>
    <t>182</t>
  </si>
  <si>
    <t>965</t>
  </si>
  <si>
    <t>Код бюджетной классификации Российской Федерации</t>
  </si>
  <si>
    <t>106</t>
  </si>
  <si>
    <t>141</t>
  </si>
  <si>
    <t>Приложение № 12</t>
  </si>
  <si>
    <t>Цель
гарантирования</t>
  </si>
  <si>
    <t>Наименование 
принципала</t>
  </si>
  <si>
    <t>Наличие права
регрессного
требования</t>
  </si>
  <si>
    <t>Иные условия
предоставления
муниципальных
гарантий</t>
  </si>
  <si>
    <t>1</t>
  </si>
  <si>
    <t>1.1</t>
  </si>
  <si>
    <t>5800,0</t>
  </si>
  <si>
    <t>По заимствованиям
муниципальное унитарное  предприятие "Водоканал"</t>
  </si>
  <si>
    <t>Раздел,
подраздел</t>
  </si>
  <si>
    <t>Целевая 
статья</t>
  </si>
  <si>
    <t>Вид
расхода</t>
  </si>
  <si>
    <t>953</t>
  </si>
  <si>
    <t>958</t>
  </si>
  <si>
    <t>961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</si>
  <si>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</si>
  <si>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Наименование доходов</t>
  </si>
  <si>
    <t>№ 
п/п</t>
  </si>
  <si>
    <t xml:space="preserve">от </t>
  </si>
  <si>
    <t>188</t>
  </si>
  <si>
    <t>Прочие неналоговые доходы бюджетов городских округов</t>
  </si>
  <si>
    <t xml:space="preserve">"О бюджете городского округа Кинешма  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</si>
  <si>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</si>
  <si>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</si>
  <si>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</si>
  <si>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</si>
  <si>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</si>
  <si>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</si>
  <si>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</si>
  <si>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</si>
  <si>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</si>
  <si>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</si>
  <si>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</si>
  <si>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</si>
  <si>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</si>
  <si>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 xml:space="preserve">Ведомственная целевая программа
 «Организация отдыха, оздоровления и занятости детей и подростков городского округа Кинешма». </t>
  </si>
  <si>
    <t>19.</t>
  </si>
  <si>
    <t>20.</t>
  </si>
  <si>
    <t>21.</t>
  </si>
  <si>
    <t>22.</t>
  </si>
  <si>
    <t>23.</t>
  </si>
  <si>
    <t>Комитет по физической культуре и спорту администрации городского округа Кинешма"</t>
  </si>
  <si>
    <t>Закрытое акционерное
 общество АКБ "Инвестиционный торговый банк"</t>
  </si>
  <si>
    <t>имеется</t>
  </si>
  <si>
    <t>Муниципальная гарантия городского
 округа Кинешма не обеспечивает
 исполнение обязательств по уплате 
неустоек( пеней, штрафов)</t>
  </si>
  <si>
    <t>Итого общий объём 
гарантий</t>
  </si>
  <si>
    <t>1.2</t>
  </si>
  <si>
    <t>Исполнение муниципальных гарантий
 городского округа Кинешма</t>
  </si>
  <si>
    <t>За счет источников внутреннего финансирования дефицита 
бюджета городского округа Кинешма</t>
  </si>
  <si>
    <t>За  счет расходов бюджета городского округа Кинешма</t>
  </si>
  <si>
    <t xml:space="preserve">Общая 
сумма
</t>
  </si>
  <si>
    <t>2012 год</t>
  </si>
  <si>
    <t>2013 год</t>
  </si>
  <si>
    <t>Сумма гарантирования ( тыс.руб.)</t>
  </si>
  <si>
    <t>объём бюджетных
 ассигнований на
 исполнение
 гарантий по 
возможным
 гарантийным
 случаям в 
2012 году (тыс.руб.)</t>
  </si>
  <si>
    <t>объём бюджетных
 ассигнований на
 исполнение
 гарантий по 
возможным
 гарантийным
 случаям в 
2013 году (тыс.руб.)</t>
  </si>
  <si>
    <t>№</t>
  </si>
  <si>
    <t>к решению городской Думы городского 
округа Кинешма  пятого созыва</t>
  </si>
  <si>
    <t>ПРОГРАММА   МУНИЦИПАЛЬНЫХ    ГАРАНТИЙ 
городского округа  Кинешма  
 на 2012 год и плановый период 2013 и 2014 годов</t>
  </si>
  <si>
    <t>на 2012 год и  плановый период 2013 и 2014 годов"</t>
  </si>
  <si>
    <t>11600,0</t>
  </si>
  <si>
    <t>Перечень подлежащих предоставлению и исполнению муниципальных гарантий
 городского округа Кинешма в 2012 -2014 годах</t>
  </si>
  <si>
    <t>2014 год</t>
  </si>
  <si>
    <t>0</t>
  </si>
  <si>
    <t>объём бюджетных
 ассигнований на
 исполнение
 гарантий по 
возможным
 гарантийным
 случаям в 
2014 году (тыс.руб.)</t>
  </si>
  <si>
    <t>Общий объем бюджетных ассигнований, предусмотренных на исполнение муниципальных гарантий городского округа Кинешма по возможным гарантийным случаям в 2012 году и  плановый период 2013 и 2014 годов.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</si>
  <si>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 средств по указанному имуществу</t>
  </si>
  <si>
    <t>ШТРАФЫ, САНКЦИИ, ВОЗМЕЩЕНИЕ УЩЕРБА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</si>
  <si>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</si>
  <si>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</si>
  <si>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</si>
  <si>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1 14 06000 00 0000 430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</si>
  <si>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</si>
  <si>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 xml:space="preserve"> 1 16 90040 04 0000 140</t>
  </si>
  <si>
    <t>048</t>
  </si>
  <si>
    <t>Плата за негативное воздействие на окружающую среду</t>
  </si>
  <si>
    <t xml:space="preserve"> 1 12 01000 01 0000 120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</si>
  <si>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</si>
  <si>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1 16 28000 01 0000 140</t>
  </si>
  <si>
    <t xml:space="preserve"> 1 01 02010 01 0000 110</t>
  </si>
  <si>
    <t>Комитет по физической культуре и спорту администрации городского округа Кинешма</t>
  </si>
  <si>
    <t xml:space="preserve"> 1 08 03010 01 0000 110</t>
  </si>
  <si>
    <t xml:space="preserve">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</si>
  <si>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</si>
  <si>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1 16 03030 01 0000 140</t>
  </si>
  <si>
    <t xml:space="preserve"> 1 17 05040 04 0004 180</t>
  </si>
  <si>
    <t>Финансовое управление администрации городского округа Кинешма</t>
  </si>
  <si>
    <t>Дотации бюджетам городских округов на выравнивание бюджетной обеспеченности</t>
  </si>
  <si>
    <t>Прочие субсидии бюджетам городских округов</t>
  </si>
  <si>
    <t>Субвенции бюджетам городских округов на выполнение передаваемых полномочий субъектов Российской Федерации</t>
  </si>
  <si>
    <t xml:space="preserve"> 1 11 05034 04 0000 120</t>
  </si>
  <si>
    <t xml:space="preserve"> 1 11 09044 04 0000 120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</si>
  <si>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</si>
  <si>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</si>
  <si>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Государственная пошлина за выдачу разрешения на установку рекламной конструкции</t>
  </si>
  <si>
    <t xml:space="preserve"> 1 08 07150 01 0000 110</t>
  </si>
  <si>
    <t xml:space="preserve"> 1 11 07014 04 0000 120</t>
  </si>
  <si>
    <t>Плата по договорам на установку и эксплуатацию рекламной конструкции для учета прочих неналоговых доходов бюджетов городских округов</t>
  </si>
  <si>
    <t xml:space="preserve"> 1 17 05040 04 0002 180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</si>
  <si>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</si>
  <si>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</si>
  <si>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</si>
  <si>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</si>
  <si>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</si>
  <si>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</si>
  <si>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Взносы от погашения ипотечных кредитов для учета прочих неналоговых доходов бюджетов городских округов</t>
  </si>
  <si>
    <t xml:space="preserve"> 1 17 05040 04 0003 180</t>
  </si>
  <si>
    <t>В С Е Г О:</t>
  </si>
  <si>
    <t xml:space="preserve"> 1 00 00000 00 0000 000</t>
  </si>
  <si>
    <t xml:space="preserve"> 1 01 00000 00 0000 000</t>
  </si>
  <si>
    <t xml:space="preserve"> 1 01 02000 01 0000 110</t>
  </si>
  <si>
    <t>Налог на доходы физических лиц</t>
  </si>
  <si>
    <t xml:space="preserve"> 1 05 00000 00 0000 000</t>
  </si>
  <si>
    <t xml:space="preserve"> 1 06 00000 00 0000 000</t>
  </si>
  <si>
    <t xml:space="preserve"> 1 06 01000 00 0000 110</t>
  </si>
  <si>
    <t>Налог на имущество физических лиц</t>
  </si>
  <si>
    <t xml:space="preserve"> 1 06 06000 00 0000 110</t>
  </si>
  <si>
    <t>Земельный налог</t>
  </si>
  <si>
    <t xml:space="preserve"> 1 08 00000 00 0000 000</t>
  </si>
  <si>
    <t xml:space="preserve"> 1 08 03000 01 0000 110</t>
  </si>
  <si>
    <t>Государственная пошлина по делам, рассматриваемым в судах общей юрисдикции, мировыми судьями</t>
  </si>
  <si>
    <t xml:space="preserve">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</si>
  <si>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</si>
  <si>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1 11 00000 00 0000 000</t>
  </si>
  <si>
    <t xml:space="preserve"> 1 11 05000 00 0000 120</t>
  </si>
  <si>
    <t xml:space="preserve"> 1 11 07000 00 0000 120</t>
  </si>
  <si>
    <t>Платежи от государственных и муниципальных унитарных предприятий</t>
  </si>
  <si>
    <t xml:space="preserve"> 1 11 09000 00 0000 120</t>
  </si>
  <si>
    <t xml:space="preserve"> 1 12 00000 00 0000 000</t>
  </si>
  <si>
    <t xml:space="preserve"> 1 13 00000 00 0000 000</t>
  </si>
  <si>
    <t xml:space="preserve"> 1 13 01000 00 0000 000</t>
  </si>
  <si>
    <t xml:space="preserve"> 1 14 00000 00 0000 000</t>
  </si>
  <si>
    <t xml:space="preserve"> 1 16 00000 00 0000 000</t>
  </si>
  <si>
    <t xml:space="preserve"> 1 17 00000 00 0000 000</t>
  </si>
  <si>
    <t xml:space="preserve"> 1 17 05000 00 0000 180</t>
  </si>
  <si>
    <t>Прочие неналоговые доходы</t>
  </si>
  <si>
    <t xml:space="preserve"> 2 00 00000 00 0000 000</t>
  </si>
  <si>
    <t>БЕЗВОЗМЕЗДНЫЕ ПОСТУПЛЕНИЯ</t>
  </si>
  <si>
    <t xml:space="preserve"> 2 02 00000 00 0000 000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</si>
  <si>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</si>
  <si>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</si>
  <si>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2015 год</t>
  </si>
  <si>
    <t>,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</si>
  <si>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</si>
  <si>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</si>
  <si>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</si>
  <si>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</si>
  <si>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</si>
  <si>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</si>
  <si>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</si>
  <si>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</si>
  <si>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</si>
  <si>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</si>
  <si>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</si>
  <si>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</si>
  <si>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 частной практикой в соответствии со статьей 227 Налогового кодекса Российской Федерации</t>
  </si>
  <si>
    <t>1 12 01010 01 0000 120</t>
  </si>
  <si>
    <t>Плата  за   выбросы   загрязняющих   веществ   в   атмосферный воздух стационарными объектами</t>
  </si>
  <si>
    <t>1 12 01030 01 0000 120</t>
  </si>
  <si>
    <t>Плата за сбросы загрязняющих  веществ  в  водные объекты</t>
  </si>
  <si>
    <t xml:space="preserve"> 1 12 01040 01 0000 120</t>
  </si>
  <si>
    <t>Плата за размещение отходов производства и потребления</t>
  </si>
  <si>
    <t xml:space="preserve">Денежные взыскания (штрафы) за нарушение земельного законодательства
</t>
  </si>
  <si>
    <t>Управление государственного автодорожного надзора по Ивановской области Федеральной службы по надзору в сфере транспорта</t>
  </si>
  <si>
    <t>Управление Федеральной службы по надзору в сфере защиты прав потребителей и благополучия человека по Ивановской области</t>
  </si>
  <si>
    <t>Федеральное казенное учреждение "Центр Государственной инспекции по маломерным судам Министерства Российской Федерации по делам гражданской обороны, чрезвычайным ситуациям и ликвидации последствий стихийных бедствий по Ивановской области"</t>
  </si>
  <si>
    <t>Управление Федеральной службы государственной регистрации, кадастра и картографии по Ивановской области</t>
  </si>
  <si>
    <t>34.</t>
  </si>
  <si>
    <t>35.</t>
  </si>
  <si>
    <t>36.</t>
  </si>
  <si>
    <t xml:space="preserve">               </t>
  </si>
  <si>
    <t xml:space="preserve">Приложение  7
к проекту  решения городской Думы городского 
округа Кинешма 
"О бюджете городского округа  Кинешма на 2014 год и плановый  период 2015и 2016 годов
от ______________№__________     
</t>
  </si>
  <si>
    <t xml:space="preserve"> на  2014 год и  плановый период 2015 и 2016 годов.</t>
  </si>
  <si>
    <t>муниципальных  программ</t>
  </si>
  <si>
    <t>2016 год</t>
  </si>
  <si>
    <t>администратор</t>
  </si>
  <si>
    <t xml:space="preserve">Наименование программы
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</si>
  <si>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</si>
  <si>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</si>
  <si>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</si>
  <si>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</si>
  <si>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</si>
  <si>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</si>
  <si>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</si>
  <si>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1 05 04000 02 0000 110</t>
  </si>
  <si>
    <t>1 05 04010 02 0000 110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</si>
  <si>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</si>
  <si>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</si>
  <si>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1 16 06000 01 0000 140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</si>
  <si>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</si>
  <si>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</si>
  <si>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</si>
  <si>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</si>
  <si>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</si>
  <si>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</si>
  <si>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</si>
  <si>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Управление Федеральной антимонопольной службы по Ивановской области</t>
  </si>
  <si>
    <t>Управление Федерального казначейства по Ивановской области</t>
  </si>
  <si>
    <t>1 16 08010 01 0000 140</t>
  </si>
  <si>
    <t>1 16 43000 01 0000 140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</si>
  <si>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</si>
  <si>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Управление Министерства внутренних дел Российской Федерации по Ивановской области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</si>
  <si>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</si>
  <si>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</si>
  <si>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 бюджетам городских округов</t>
  </si>
  <si>
    <t>Комитет имущественных и земельных отношений администрации городского округа Кинешма</t>
  </si>
  <si>
    <t xml:space="preserve"> 1 06 06042 04 0000 110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</si>
  <si>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</si>
  <si>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Земельный налог с физических лиц, обладающих земельным участком, расположенным в границах городских округов
</t>
  </si>
  <si>
    <t>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</si>
  <si>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</si>
  <si>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</si>
  <si>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</si>
  <si>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</si>
  <si>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Межрайонная инспекция Федеральной налоговой службы №5 по Ивановской области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</si>
  <si>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</si>
  <si>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</si>
  <si>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</si>
  <si>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</si>
  <si>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Доходы от продажи земельных участков, находящихся в государственной и муниципальной собственности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</si>
  <si>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</si>
  <si>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</si>
  <si>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1 17 05040 04 0006 180</t>
  </si>
  <si>
    <t>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</si>
  <si>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1 17 05040 04 0006 180</t>
  </si>
  <si>
    <t>1 17 01040 04 0000 180</t>
  </si>
  <si>
    <t>Невыясненные поступления, зачисляемые в бюджеты городских округов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</si>
  <si>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</si>
  <si>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1 16 25030 01 0000 140</t>
  </si>
  <si>
    <t>076</t>
  </si>
  <si>
    <t>1 16 25030 01 6000 140</t>
  </si>
  <si>
    <t xml:space="preserve">Денежные взыскания (штрафы) за нарушение законодательства об охране и использовании животного мира </t>
  </si>
  <si>
    <t>1 16 90040 04 6000 140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</si>
  <si>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</si>
  <si>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Сумма</t>
  </si>
  <si>
    <t xml:space="preserve">Сумма </t>
  </si>
  <si>
    <t xml:space="preserve">Отдел государственного контроля, надзора и охраны водных биологических ресурсов по Ивановской области Московско-Окского территориального управления Федерального агентства по рыболовству </t>
  </si>
  <si>
    <t>Управление Федеральной службы судебных приставов по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</si>
  <si>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</si>
  <si>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</si>
  <si>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1 17 05040 04 0004 180</t>
  </si>
  <si>
    <t>1 12 01020 01 0000 120</t>
  </si>
  <si>
    <t>Плата  за   выбросы   загрязняющих   веществ   в   атмосферный воздух передвижными объектами</t>
  </si>
  <si>
    <t xml:space="preserve"> Налог на прибыль организаций, зачислявшийся до 1 января 2005 года в местные бюджеты, мобилизуемый на территориях городских округов</t>
  </si>
  <si>
    <t xml:space="preserve"> Налог на имущество предприятий</t>
  </si>
  <si>
    <t>Налог с продаж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</si>
  <si>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</si>
  <si>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1 09 01020 04 0000 110</t>
  </si>
  <si>
    <t>1 09 04010 02 2100 110</t>
  </si>
  <si>
    <t>1 09 06010 02 0000 110</t>
  </si>
  <si>
    <t>1 09 07032 04 1000 110</t>
  </si>
  <si>
    <t>1 09 00000 00 0000 000</t>
  </si>
  <si>
    <t xml:space="preserve">ЗАДОЛЖЕННОСТЬ И ПЕРЕРАСЧЕТЫ ПО ОТМЕНЕННЫМ НАЛОГАМ, СБОРАМ И ИНЫМ ОБЯЗАТЕЛЬНЫМ ПЛАТЕЖАМ </t>
  </si>
  <si>
    <t>1 09 01000 00 0000 110</t>
  </si>
  <si>
    <t>Налог на прибыль организаций, зачислявшийся до 1 января 2005 года в местные бюджеты</t>
  </si>
  <si>
    <t>1 09 04000 00 0000 110</t>
  </si>
  <si>
    <t>Налоги на имущество</t>
  </si>
  <si>
    <t>1 09 06000 02 0000 110</t>
  </si>
  <si>
    <t>Прочие налоги и сборы (по отмененным налогам и сборам субъектов Российской Федерации)</t>
  </si>
  <si>
    <t>1 09 07000 00 0000 110</t>
  </si>
  <si>
    <t>Прочие налоги и сборы (по отмененным местным налогам и сборам)</t>
  </si>
  <si>
    <t xml:space="preserve"> 1 17 05040 04 0005 180</t>
  </si>
  <si>
    <t>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</si>
  <si>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1 12 01010 01 6000 120</t>
  </si>
  <si>
    <t>1 12 01020 01 6000 120</t>
  </si>
  <si>
    <t>1 12 01030 01 6000 120</t>
  </si>
  <si>
    <t>1 12 01040 01 6000 120</t>
  </si>
  <si>
    <t>Налог на имущество предприятий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</si>
  <si>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</si>
  <si>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1 16 43000 01 6000 140</t>
  </si>
  <si>
    <t>041</t>
  </si>
  <si>
    <t>Департамент природных ресурсов и экологии Ивановской области</t>
  </si>
  <si>
    <t>Денежные взыскания (штрафы) за нарушение законодательства об охране и использовании животного мира</t>
  </si>
  <si>
    <t>1 16 33040 04 6000 140</t>
  </si>
  <si>
    <t>1 16 25060 01 6000 140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</si>
  <si>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</si>
  <si>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</si>
  <si>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</si>
  <si>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Дотации бюджетам городских округов на поддержку мер по обеспечению сбалансированности бюджетов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</si>
  <si>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</si>
  <si>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</si>
  <si>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</si>
  <si>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земельного законодательства</t>
  </si>
  <si>
    <t>2 02 25555 04 0000 151</t>
  </si>
  <si>
    <t>Субсидии бюджетам городских округов на поддержку
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</si>
  <si>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</si>
  <si>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Денежные взыскания (штрафы) за нарушение бюджетного законодательства (в части бюджетов городских округов)</t>
  </si>
  <si>
    <t>1 16 18040 04 0000 140</t>
  </si>
  <si>
    <t>Субсидия бюджетам городских округов на поддержку отрасли культуры (субсидии бюджетам муниципальных образований на комплектование книжных фондов библиотек муниципальных образований)</t>
  </si>
  <si>
    <t>2 02 25000 00 0000 151</t>
  </si>
  <si>
    <t xml:space="preserve"> 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</si>
  <si>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1 13 02994 04 0000 130</t>
  </si>
  <si>
    <t>Прочие доходы от компенсации затрат бюджетов городских округов</t>
  </si>
  <si>
    <t>1 13 02994 04 0000 130</t>
  </si>
  <si>
    <t>1 16 90040 04 0000 140</t>
  </si>
  <si>
    <t>Административный департамент Ивановской области</t>
  </si>
  <si>
    <t>042</t>
  </si>
  <si>
    <t>1 16 33040 04 0000 140</t>
  </si>
  <si>
    <t xml:space="preserve">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</si>
  <si>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</si>
  <si>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1 16 28000 01 6000 140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</si>
  <si>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</si>
  <si>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2020 год</t>
  </si>
  <si>
    <t>на 2020 год</t>
  </si>
  <si>
    <t>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</t>
  </si>
  <si>
    <t>Субсидии бюджетам городских округов на реализацию мероприятий по обеспечению жильем молодых семей</t>
  </si>
  <si>
    <t>2 02 40000 00 0000 151</t>
  </si>
  <si>
    <t>Иные межбюджетные трансферты</t>
  </si>
  <si>
    <t>1 14 01000 00 0000 410</t>
  </si>
  <si>
    <t>Доходы от продажи квартир</t>
  </si>
  <si>
    <t>1 14 01040 04 0000 410</t>
  </si>
  <si>
    <t>Доходы от продажи квартир, находящихся в собственности городских округов</t>
  </si>
  <si>
    <t xml:space="preserve"> 1 14 02000 00 0000 410</t>
  </si>
  <si>
    <t>2 02 20077 04 0000 151</t>
  </si>
  <si>
    <t>Субсидии бюджетам городских округов на софинансирование капитальных вложений в объекты муниципальной собственности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</si>
  <si>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</si>
  <si>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</si>
  <si>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1 16 23041 04 0000 140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</si>
  <si>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</si>
  <si>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</si>
  <si>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</si>
  <si>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 1 12 01041 01 0000 120</t>
  </si>
  <si>
    <t>2 02 49000 04 0000 151</t>
  </si>
  <si>
    <t>Межбюджетные трансферты, передаваемые бюджетам городских округов, за счет средств резервного фонда Президента Российской Федерации</t>
  </si>
  <si>
    <t>на 2021 год</t>
  </si>
  <si>
    <t>2021 год</t>
  </si>
  <si>
    <t>Межрегиональное Управление Федеральной службы по надзору в сфере природопользования (Росприроднадзора) по Владимирской и Ивановской области</t>
  </si>
  <si>
    <t xml:space="preserve"> 2 02 10000 00 0000 150</t>
  </si>
  <si>
    <t xml:space="preserve"> 2 02 15001 04 0000 150</t>
  </si>
  <si>
    <t>2 02 15002 04 0000 150</t>
  </si>
  <si>
    <t xml:space="preserve"> 2 02 20000 00 0000 150</t>
  </si>
  <si>
    <t>2 02 20077 04 0000 150</t>
  </si>
  <si>
    <t>2 02 25519 04 0000 150</t>
  </si>
  <si>
    <t xml:space="preserve"> 2 02 29999 04 0000 150</t>
  </si>
  <si>
    <t xml:space="preserve"> 2 02 30000 00 0000 150</t>
  </si>
  <si>
    <t xml:space="preserve"> 2 02 30024 04 0000 150</t>
  </si>
  <si>
    <t>2 02 35082 04 0000 150</t>
  </si>
  <si>
    <t>2 02 35120 04 0000 150</t>
  </si>
  <si>
    <t>2 02 39999 04 0000 150</t>
  </si>
  <si>
    <t>2 08 04000 04 0000 150</t>
  </si>
  <si>
    <t>2 19 60010 04 0000 150</t>
  </si>
  <si>
    <t>2 19 25555 04 0000 150</t>
  </si>
  <si>
    <t>1 11 09044 04 0000 120</t>
  </si>
  <si>
    <t xml:space="preserve">Приложение 1
к решению городской Думы 
городского округа Кинешма  
 "О бюджете городского округа Кинешма на 2019 год
 и плановый период 2020 и 2021 годов" 
от 19.12.2018 № 69/453  
</t>
  </si>
  <si>
    <t xml:space="preserve">Приложение 2
к решению городской Думы 
городского округа Кинешма  
 "О бюджете городского округа Кинешма на 2019 год
 и плановый период 2020 и 2021 годов" 
от 19.12.2018 № 69/453  
</t>
  </si>
  <si>
    <t xml:space="preserve">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</si>
  <si>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</si>
  <si>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</si>
  <si>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</si>
  <si>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</si>
  <si>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</si>
  <si>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</si>
  <si>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</si>
  <si>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</si>
  <si>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1 03 02241 01 0000 110</t>
  </si>
  <si>
    <t>Прочие денежные взыскания (штрафы) за правонарушения в области дорожного движения</t>
  </si>
  <si>
    <t>1 16 30030 01 6000 140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</si>
  <si>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</si>
  <si>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1 16 32000 04 0000 184</t>
  </si>
  <si>
    <t xml:space="preserve"> 2 02 25497 04 0000 150</t>
  </si>
  <si>
    <t>2 02 20216 04 0000 150</t>
  </si>
  <si>
    <t>Плата за размещение твердых коммунальных отходов</t>
  </si>
  <si>
    <t>1 12 01042 01 0000 120</t>
  </si>
  <si>
    <t>Служба государственного финансового контроля Ивановской области</t>
  </si>
  <si>
    <t>043</t>
  </si>
  <si>
    <t>Денежные взыскания (штрафы) за нарушение законодательства РФ о контрактной системе в сфере закупоктоваров, работ, услуг для обеспечения государственных и муниципальных нужд</t>
  </si>
  <si>
    <t xml:space="preserve"> 1 12 01042 01 0000 120</t>
  </si>
  <si>
    <t>2 04 00000 00 0000 000</t>
  </si>
  <si>
    <t xml:space="preserve"> БЕЗВОЗМЕЗДНЫЕ   ПОСТУПЛЕНИЯ   ОТ
 НЕГОСУДАРСТВЕННЫХ ОРГАНИЗАЦИЙ
</t>
  </si>
  <si>
    <t>2 04 04010 04 0000 150</t>
  </si>
  <si>
    <t xml:space="preserve"> Предоставление  негосударственными организациями
 грантов для получателей  средств
 бюджетов городских округов
</t>
  </si>
  <si>
    <t xml:space="preserve"> 1 17 05040 04 0001 180</t>
  </si>
  <si>
    <t>Плата за право на заключение договора на установку и эксплуатацию рекламной конструкции</t>
  </si>
  <si>
    <t xml:space="preserve">Приложение 1
к проекту решения городской Думы 
городского округа Кинешма "О бюджете городского округа Кинешма 
на 2020 год и плановый период 2021 и 2022 годов" 
от _________________ № __________  
</t>
  </si>
  <si>
    <t>Показатели  доходов бюджета городского округа Кинешма 
по кодам бюджетной классификации доходов на 2020 год
 и плановый период 2021 и 2022 годов</t>
  </si>
  <si>
    <t xml:space="preserve">Приложение 2
к проекту решения городской Думы 
городского округа Кинешма "О бюджете городского округа Кинешма 
на 2020 год и плановый период 2021 и 2022 годов" 
от _________________ № __________   
</t>
  </si>
  <si>
    <t>Перечень главных администраторов доходов бюджета городского округа Кинешма
 с указанием объема закрепленных за ними доходов  бюджета городского округа Кинешма
в разрезе кодов классификации доходов бюджета на 2020 год
 и плановый период 2021 и 2022 годов</t>
  </si>
  <si>
    <t>2022 год</t>
  </si>
  <si>
    <t>на 2022 год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</si>
  <si>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</si>
  <si>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1 03 02232 01 0000 110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</si>
  <si>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</si>
  <si>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1 03 02242 01 0000 110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</si>
  <si>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</si>
  <si>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1 03 02252 01 0000 110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</si>
  <si>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</si>
  <si>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>1 03 02262 01 0000 110</t>
  </si>
  <si>
    <t xml:space="preserve"> 1 08 07150 01 1000 110</t>
  </si>
  <si>
    <t>Комитет по культуре и туризму администрации городского округа Кинешма</t>
  </si>
  <si>
    <t>Код бюджетной классификации
Российской Федерации</t>
  </si>
  <si>
    <t xml:space="preserve">Наименование администратора </t>
  </si>
  <si>
    <t>главного
 администратора 
источников
финансирования
дефицита</t>
  </si>
  <si>
    <t>источников финансирования дефицита бюджета городского округа</t>
  </si>
  <si>
    <t>Финансовое управление  администрации
 городского округа Кинешма</t>
  </si>
  <si>
    <t>01 02 00 00 04 0000 710</t>
  </si>
  <si>
    <t>Получение кредитов от кредитных организаций бюджетами городских округов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</si>
  <si>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</si>
  <si>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</si>
  <si>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01 05 00 00 00 0000 000</t>
  </si>
  <si>
    <t>Изменение остатков средств на счетах  по учету средств бюджета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</si>
  <si>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</si>
  <si>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</si>
  <si>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</si>
  <si>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</si>
  <si>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</si>
  <si>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Федерации, в том числе:</t>
  </si>
  <si>
    <t>бюджетные кредиты на пополнение остатков средств на счете бюджета городского округа Кинешма</t>
  </si>
  <si>
    <t xml:space="preserve">бюджетные кредиты в целях покрытия временных кассовых разрывов, возникающих при исполнении бюджета городског округа Кинешма </t>
  </si>
  <si>
    <t>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</si>
  <si>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Федерации, в том числе: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</si>
  <si>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</si>
  <si>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</si>
  <si>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000 01 00 00 00 00 0000 000</t>
  </si>
  <si>
    <t>Итого источников 
финансирования дефицита бюджета</t>
  </si>
  <si>
    <t xml:space="preserve">Приложение 3
к проекту решения городской Думы 
городского округа Кинешма "О бюджете городского округа Кинешма 
на 2020 год и плановый период 2021 и 2022 годов" 
от _________________ № __________   
</t>
  </si>
  <si>
    <t>Перечень  главных администраторов источников финансирования  дефицита бюджета городского округа Кинешма с указанием объемов администрируемых  источников финансирования дефицита бюджета городского округа Кинешма по кодам классификации источников финансирования дефицита бюджета на 2020 год и плановый период 2021 и 2022 годов</t>
  </si>
  <si>
    <t>Код 
классификации</t>
  </si>
  <si>
    <t>Наименование</t>
  </si>
  <si>
    <t>954 01 02 00 00 00 0000 000</t>
  </si>
  <si>
    <t>Кредиты кредитных организаций в валюте Российской Федерации</t>
  </si>
  <si>
    <t>954 01 02 00 00 00 0000 700</t>
  </si>
  <si>
    <t>Получение кредитов от кредитных организаций в валюте Российской Федерации</t>
  </si>
  <si>
    <t>954 01 02 00 00 04 0000 710</t>
  </si>
  <si>
    <t>Получение  кредитов от кредитных организаций бюджетами городских округов в валюте Российской Федерации</t>
  </si>
  <si>
    <t>954 01 02 00 00 00 0000 810</t>
  </si>
  <si>
    <t>Погашение кредитов, полученных в валюте Российской Федерации от кредитных организаций</t>
  </si>
  <si>
    <t>954 01 02 00 00 04 0000 810</t>
  </si>
  <si>
    <t>954 01 05 00 00 00 0000 000</t>
  </si>
  <si>
    <t>Изменение остатков средств на счетах по учету средств бюджета</t>
  </si>
  <si>
    <t>954 01 05 00 00 00 0000 500</t>
  </si>
  <si>
    <t>Увеличение остатков средств бюджетов</t>
  </si>
  <si>
    <t>954 01 05 02 00 00 0000 500</t>
  </si>
  <si>
    <t>Увеличение прочих остатков средств бюджетов</t>
  </si>
  <si>
    <t>954 01 05 02 01 00 0000 510</t>
  </si>
  <si>
    <t>Увеличение прочих остатков денежных средств бюджетов</t>
  </si>
  <si>
    <t>954 01 05 02 01 04 0000  510</t>
  </si>
  <si>
    <t>954 01 05 00 00 00 0000 600</t>
  </si>
  <si>
    <t>Уменьшение остатков средств бюджетов</t>
  </si>
  <si>
    <t>954 01 05 02 00 00 0000 600</t>
  </si>
  <si>
    <t>Уменьшение прочих остатков средств бюджетов</t>
  </si>
  <si>
    <t>954 01 05 02 01 00 0000 610</t>
  </si>
  <si>
    <t>Уменьшение прочих остатков денежных средств бюджетов</t>
  </si>
  <si>
    <t>954 01 05 02 01 04 0000 610</t>
  </si>
  <si>
    <t>961 01 02 00 00 00 0000 000</t>
  </si>
  <si>
    <t>961 01 02 00 00 00 0000 700</t>
  </si>
  <si>
    <t>961 01 02 00 00 04 0000 710</t>
  </si>
  <si>
    <t>961 01 02 00 00 00 0000 810</t>
  </si>
  <si>
    <t>961 01 02 00 00 04 0000 810</t>
  </si>
  <si>
    <t>961 01 03 00 00 00 0000 000</t>
  </si>
  <si>
    <t xml:space="preserve">Бюджетные кредиты от других бюджетов бюджетной системы Российской Федерации
</t>
  </si>
  <si>
    <t>961 01 03 01 00 00 0000 700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</si>
  <si>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</si>
  <si>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961 01 03 01 00 04 0000 710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</si>
  <si>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на пополнение остатков средств на счете бюджета городского округа Кинешма</t>
  </si>
  <si>
    <t xml:space="preserve">бюджетных кредитов в целях покрытия временных кассовых разрывов, возникающих при исполнении бюджета городског округа Кинешма </t>
  </si>
  <si>
    <t>961 01 03 01 00 00 0000 800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</si>
  <si>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</si>
  <si>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961 01 03 01 00 04 0000 810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</si>
  <si>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на пополнение остатков средств на счете бюджета городского округа Кинешма</t>
  </si>
  <si>
    <t>Итого источников финансирования дефицита бюджета</t>
  </si>
  <si>
    <t xml:space="preserve">Приложение 6
к проекту решения городской Думы 
городского округа Кинешма "О бюджете городского округа Кинешма 
на 2020 год и плановый период 2021 и 2022 годов" 
от _________________ № __________   
</t>
  </si>
  <si>
    <t>Источники финансирования дефицита   бюджета городского округа Кинешма на 2020 год
 и плановый период 2021 и 2022 годов</t>
  </si>
  <si>
    <t>Вид долгового обязательства</t>
  </si>
  <si>
    <t>Внутренние заимствования (привлечение/погашение)</t>
  </si>
  <si>
    <t>Кредиты кредитных  организаций</t>
  </si>
  <si>
    <t xml:space="preserve">Привлечение </t>
  </si>
  <si>
    <t>Погашение</t>
  </si>
  <si>
    <t>1.2.</t>
  </si>
  <si>
    <t xml:space="preserve">Бюджетные кредиты от других бюджетов бюджетной системы Российской Федерации: бюджетные кредиты на пополнение остатков средств на счете бюджета городского округа Кинешма
</t>
  </si>
  <si>
    <t>1.3.</t>
  </si>
  <si>
    <t xml:space="preserve">Бюджетные кредиты от других бюджетов бюджетной системы Российской Федерации: бюджетные кредиты в целях покрытия временных кассовых разрывов, возникающих при исполнении бюджета городского округа Кинешма
</t>
  </si>
  <si>
    <t>Бюджетные кредиты от других бюджетов 
бюджетной системы Российской Федерации: бюджетные кредиты на пополнение остатков средств на счете бюджета городского округа Кинешма</t>
  </si>
  <si>
    <t>Лимит на кредитные средства по Договору с УФК по 
Ивановской области о предоставлении Бюджетного кредита</t>
  </si>
  <si>
    <t xml:space="preserve">Приложение 7
к проекту решения городской Думы 
городского округа Кинешма "О бюджете городского округа Кинешма 
на 2020 год и плановый период 2021 и 2022 годов" 
от _________________ № __________   </t>
  </si>
  <si>
    <t>Программа муниципальных  заимствований  городского округа Кинешмана 2020 год
 и плановый период 2021 и 2022 годов</t>
  </si>
  <si>
    <t>лимит = 341 314,8 + 383 118,0 = 724 432,8/12 = 60 369,0 тыс. рублей</t>
  </si>
  <si>
    <t>1 16 10032 04 0000 140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</si>
  <si>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</si>
  <si>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</si>
  <si>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</si>
  <si>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</si>
  <si>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</si>
  <si>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</si>
  <si>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</si>
  <si>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</si>
  <si>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</si>
  <si>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1 16 01063 01 0000 140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</si>
  <si>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</si>
  <si>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</si>
  <si>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(тыс.рублей)</t>
  </si>
  <si>
    <t>Раздел</t>
  </si>
  <si>
    <t>Подраздел</t>
  </si>
  <si>
    <t>Целевая статья</t>
  </si>
  <si>
    <t>Вид расходов</t>
  </si>
  <si>
    <t>Бюджетные ассигнования 2020 год</t>
  </si>
  <si>
    <t>Бюджетные ассигнования 2021 год</t>
  </si>
  <si>
    <t>Муниципальная программа городского округа Кинешма "Развитие образования городского округа Кинешма"</t>
  </si>
  <si>
    <t>4100000000</t>
  </si>
  <si>
    <t xml:space="preserve">  Подпрограмма "Дошкольное образование детей в муниципальных организациях городского округа Кинешма"</t>
  </si>
  <si>
    <t>4110000000</t>
  </si>
  <si>
    <t xml:space="preserve">    Основное мероприятие "Дошкольное образование. Присмотр и уход за детьми"</t>
  </si>
  <si>
    <t>4110100000</t>
  </si>
  <si>
    <t xml:space="preserve">      Дошкольное образование</t>
  </si>
  <si>
    <t>07</t>
  </si>
  <si>
    <t>01</t>
  </si>
  <si>
    <t xml:space="preserve">        Содержание имущества учреждения в рамках муниципального задания</t>
  </si>
  <si>
    <t>4110100020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</si>
  <si>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</si>
  <si>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</si>
  <si>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Организация дошкольного образования и обеспечение функционирования муниципальных организаций</t>
  </si>
  <si>
    <t>4110100030</t>
  </si>
  <si>
    <t xml:space="preserve">        Присмотр и уход за детьми, в части питания детей образовательного учреждения</t>
  </si>
  <si>
    <t>4110100050</t>
  </si>
  <si>
    <t xml:space="preserve">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</si>
  <si>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>4110180100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</si>
  <si>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</si>
  <si>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4110180170</t>
  </si>
  <si>
    <t xml:space="preserve">  Подпрограмма "Общее образование в муниципальных организациях городского округа Кинешма"</t>
  </si>
  <si>
    <t>4130000000</t>
  </si>
  <si>
    <t xml:space="preserve">    Основное мероприятие "Реализация программ начального общего, основного общего и среднего общего образования"</t>
  </si>
  <si>
    <t>4130100000</t>
  </si>
  <si>
    <t xml:space="preserve">      Общее образование</t>
  </si>
  <si>
    <t>02</t>
  </si>
  <si>
    <t>4130100020</t>
  </si>
  <si>
    <t xml:space="preserve">        Организация общего образования и обеспечение функционирования муниципальных  общеобразовательных организаций</t>
  </si>
  <si>
    <t>4130100040</t>
  </si>
  <si>
    <t xml:space="preserve">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</si>
  <si>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4130180150</t>
  </si>
  <si>
    <t xml:space="preserve">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</t>
  </si>
  <si>
    <t>4130180160</t>
  </si>
  <si>
    <t xml:space="preserve">  Подпрограмма "Дополнительное образование в муниципальных организациях городского округа Кинешма"</t>
  </si>
  <si>
    <t>4140000000</t>
  </si>
  <si>
    <t xml:space="preserve">    Основное мероприятие "Реализация образовательных программ дополнительного образования детей и мероприятия по их реализации"</t>
  </si>
  <si>
    <t>4140100000</t>
  </si>
  <si>
    <t xml:space="preserve">      Дополнительное образование детей</t>
  </si>
  <si>
    <t>03</t>
  </si>
  <si>
    <t>4140100020</t>
  </si>
  <si>
    <t xml:space="preserve">        Организация дополнительного образования и обеспечение функционирования муниципальных организаций в сфере образования</t>
  </si>
  <si>
    <t>4140100060</t>
  </si>
  <si>
    <t xml:space="preserve">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</si>
  <si>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>4140100070</t>
  </si>
  <si>
    <t xml:space="preserve">        Организация дополнительного образования и обеспечение функционирования муниципальных организаций в сфере культуры и искусства</t>
  </si>
  <si>
    <t>4140100080</t>
  </si>
  <si>
    <t xml:space="preserve">        Организация и проведение спортивных мероприятий в рамках муниципального задания</t>
  </si>
  <si>
    <t>4140100620</t>
  </si>
  <si>
    <t xml:space="preserve">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</si>
  <si>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>4140200000</t>
  </si>
  <si>
    <t xml:space="preserve">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</si>
  <si>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>41402S1420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</si>
  <si>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</si>
  <si>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>41402S1430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</si>
  <si>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</si>
  <si>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41402S1440</t>
  </si>
  <si>
    <t xml:space="preserve">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</si>
  <si>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>4160000000</t>
  </si>
  <si>
    <t xml:space="preserve">    Основное мероприятие "Информационно-методическое и бухгалтерское сопровождение"</t>
  </si>
  <si>
    <t>4160100000</t>
  </si>
  <si>
    <t xml:space="preserve">      Другие вопросы в области образования</t>
  </si>
  <si>
    <t>09</t>
  </si>
  <si>
    <t xml:space="preserve">        Обеспечение деятельности централизованных бухгалтерий по осуществлению бухгалтерского обслуживания</t>
  </si>
  <si>
    <t>4160100090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</si>
  <si>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</si>
  <si>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</si>
  <si>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</si>
  <si>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</si>
  <si>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Обеспечение деятельности муниципального учреждения "Информационно-методический центр"</t>
  </si>
  <si>
    <t>4160100100</t>
  </si>
  <si>
    <t xml:space="preserve">          Иные бюджетные ассигнования</t>
  </si>
  <si>
    <t>800</t>
  </si>
  <si>
    <t xml:space="preserve">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</si>
  <si>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>4160200000</t>
  </si>
  <si>
    <t xml:space="preserve">        Обеспечение деятельности отраслевых (функциональных) органов администрации городского округа Кинешма</t>
  </si>
  <si>
    <t>4160200360</t>
  </si>
  <si>
    <t xml:space="preserve">        Проведение диспансеризации работников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</si>
  <si>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 xml:space="preserve">  Подпрограмма "Поддержка развития образовательных организаций городского округа Кинешма"</t>
  </si>
  <si>
    <t>4170000000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</si>
  <si>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</si>
  <si>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</si>
  <si>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Основное мероприятие "Содействие развитию образовательных организаций"</t>
  </si>
  <si>
    <t>4170200000</t>
  </si>
  <si>
    <t xml:space="preserve">        Укрепление материально-технической базы муниципальных учреждений городского округа Кинешма</t>
  </si>
  <si>
    <t xml:space="preserve">        Обеспечение пожарной безопасности муниципальных образовательных организаций</t>
  </si>
  <si>
    <t>4170210290</t>
  </si>
  <si>
    <t xml:space="preserve">    Основное мероприятие "Развитие интеллектуального, творческого и физического потенциала обучающихся"</t>
  </si>
  <si>
    <t>4170300000</t>
  </si>
  <si>
    <t xml:space="preserve">        Мероприятия в рамках подготовки и участия во Всероссийской олимпиаде школьников</t>
  </si>
  <si>
    <t>4170310600</t>
  </si>
  <si>
    <t xml:space="preserve">        Поддержка кадетских классов в общеобразовательных организациях городского округа Кинешма</t>
  </si>
  <si>
    <t>4170340060</t>
  </si>
  <si>
    <t xml:space="preserve">        Мероприятия в рамках подготовки и участия в Спартакиаде школьников</t>
  </si>
  <si>
    <t>4170310380</t>
  </si>
  <si>
    <t xml:space="preserve">        Поддержка способных и талантливых детей</t>
  </si>
  <si>
    <t>4170340050</t>
  </si>
  <si>
    <t xml:space="preserve">    Основное мероприятие "Финансовое обеспечение предоставления мер социальной поддержки в сфере общего образования"</t>
  </si>
  <si>
    <t>4170400000</t>
  </si>
  <si>
    <t xml:space="preserve">        Организация питания обучающихся 1-4 классов муниципальных общеобразовательных организаций из малоимущих семей</t>
  </si>
  <si>
    <t>4170411290</t>
  </si>
  <si>
    <t xml:space="preserve">      Охрана семьи и детства</t>
  </si>
  <si>
    <t>10</t>
  </si>
  <si>
    <t>04</t>
  </si>
  <si>
    <t xml:space="preserve">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</si>
  <si>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4170480110</t>
  </si>
  <si>
    <t xml:space="preserve">          Социальное обеспечение и иные выплаты населению</t>
  </si>
  <si>
    <t>300</t>
  </si>
  <si>
    <t>Муниципальная программа городского округа Кинешма "Культура городского округа Кинешма"</t>
  </si>
  <si>
    <t>4200000000</t>
  </si>
  <si>
    <t xml:space="preserve">  Подпрограмма "Наследие"</t>
  </si>
  <si>
    <t>4210000000</t>
  </si>
  <si>
    <t xml:space="preserve">    Основное мероприятие "Библиотечное обслуживание населения"</t>
  </si>
  <si>
    <t>4210100000</t>
  </si>
  <si>
    <t xml:space="preserve">      Культура</t>
  </si>
  <si>
    <t>08</t>
  </si>
  <si>
    <t>4210100020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</si>
  <si>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</si>
  <si>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4210100180</t>
  </si>
  <si>
    <t xml:space="preserve">        Работы по формированию, учету, изучению, обеспечению физического сохранения и безопасности фондов библиотеки</t>
  </si>
  <si>
    <t>4210100280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</si>
  <si>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</si>
  <si>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42101S0340</t>
  </si>
  <si>
    <t xml:space="preserve">    Основное мероприятие "Формирование и содержание муниципального архива"</t>
  </si>
  <si>
    <t>4210200000</t>
  </si>
  <si>
    <t xml:space="preserve">      Другие общегосударственные вопросы</t>
  </si>
  <si>
    <t>13</t>
  </si>
  <si>
    <t>4210200020</t>
  </si>
  <si>
    <t xml:space="preserve">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</si>
  <si>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>4210200130</t>
  </si>
  <si>
    <t xml:space="preserve">  Подпрограмма "Культурно-досуговая деятельность"</t>
  </si>
  <si>
    <t>4220000000</t>
  </si>
  <si>
    <t xml:space="preserve">    Основное мероприятие "Организация культурного досуга и отдыха населения городского округа Кинешма"</t>
  </si>
  <si>
    <t>4220100000</t>
  </si>
  <si>
    <t>4220100020</t>
  </si>
  <si>
    <t xml:space="preserve">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</si>
  <si>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>4220100110</t>
  </si>
  <si>
    <t xml:space="preserve">        Организация проведения массовых мероприятий</t>
  </si>
  <si>
    <t>4220100500</t>
  </si>
  <si>
    <t>42201S0340</t>
  </si>
  <si>
    <t xml:space="preserve">  Подпрограмма "Развитие туризма в городском округе Кинешма"</t>
  </si>
  <si>
    <t>4230000000</t>
  </si>
  <si>
    <t xml:space="preserve">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</si>
  <si>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>4230100000</t>
  </si>
  <si>
    <t xml:space="preserve">      Другие вопросы в области национальной экономики</t>
  </si>
  <si>
    <t>12</t>
  </si>
  <si>
    <t xml:space="preserve">        Содействие развитию внутреннего и въездного туризма в городском округе Кинешма</t>
  </si>
  <si>
    <t>4230100140</t>
  </si>
  <si>
    <t xml:space="preserve">  Подпрограмма "Обеспечение деятельности отраслевых (функциональных) органов администрации городского округа Кинешма"</t>
  </si>
  <si>
    <t>4240000000</t>
  </si>
  <si>
    <t>4240100000</t>
  </si>
  <si>
    <t xml:space="preserve">      Другие вопросы в области культуры, кинематографии</t>
  </si>
  <si>
    <t>4240100360</t>
  </si>
  <si>
    <t>Муниципальная программа городского округа Кинешма "Развитие физической культуры и спорта в городском округе Кинешма"</t>
  </si>
  <si>
    <t>4300000000</t>
  </si>
  <si>
    <t xml:space="preserve">  Подпрограмма "Развитие физической культуры и массового спорта"</t>
  </si>
  <si>
    <t>4310000000</t>
  </si>
  <si>
    <t xml:space="preserve">    Основное мероприятие "Реализация "Всероссийского физкультурно-спортивного комплекса "Готов к труду и обороне" (ГТО)"</t>
  </si>
  <si>
    <t>4310100000</t>
  </si>
  <si>
    <t xml:space="preserve">      Массовый спорт</t>
  </si>
  <si>
    <t>11</t>
  </si>
  <si>
    <t xml:space="preserve">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</si>
  <si>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>4310110990</t>
  </si>
  <si>
    <t xml:space="preserve">    Основное мероприятие "Физическое воспитание и обеспечение организации и проведения физкультурных и спортивных мероприятий"</t>
  </si>
  <si>
    <t>4310200000</t>
  </si>
  <si>
    <t xml:space="preserve">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</si>
  <si>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>4310200150</t>
  </si>
  <si>
    <t xml:space="preserve">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</si>
  <si>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4310300000</t>
  </si>
  <si>
    <t>4310310100</t>
  </si>
  <si>
    <t xml:space="preserve">        Приобретение спортивного инвентаря и оборудования для лиц с ограниченными возможностями здоровья и инвалидов</t>
  </si>
  <si>
    <t>4310310120</t>
  </si>
  <si>
    <t xml:space="preserve">  Подпрограмма "Развитие системы подготовки спортивного резерва"</t>
  </si>
  <si>
    <t>4320000000</t>
  </si>
  <si>
    <t xml:space="preserve">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</si>
  <si>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>4320100000</t>
  </si>
  <si>
    <t>4320100020</t>
  </si>
  <si>
    <t xml:space="preserve">        Спортивная подготовка по олимпийским и неолимпийским видам спорта</t>
  </si>
  <si>
    <t>4320110960</t>
  </si>
  <si>
    <t>4330000000</t>
  </si>
  <si>
    <t>4330100000</t>
  </si>
  <si>
    <t xml:space="preserve">      Другие вопросы в области физической культуры и спорта</t>
  </si>
  <si>
    <t>05</t>
  </si>
  <si>
    <t>4330100360</t>
  </si>
  <si>
    <t>Муниципальная программа городского округа Кинешма "Реализация социальной и молодежной политики в городском округе Кинешма</t>
  </si>
  <si>
    <t>4400000000</t>
  </si>
  <si>
    <t xml:space="preserve">  Подпрограмма "Социальная поддержка отдельных категорий граждан городского округа Кинешма"</t>
  </si>
  <si>
    <t>4410000000</t>
  </si>
  <si>
    <t xml:space="preserve">    Основное мероприятие "Предоставление мер поддержки отдельным категориям работников учреждений социальной сферы"</t>
  </si>
  <si>
    <t>4410100000</t>
  </si>
  <si>
    <t xml:space="preserve">        Организация целевой подготовки педагогов для работы в муниципальных образовательных организациях</t>
  </si>
  <si>
    <t>44101S3110</t>
  </si>
  <si>
    <t xml:space="preserve">      Другие вопросы в области социальной политики</t>
  </si>
  <si>
    <t>06</t>
  </si>
  <si>
    <t xml:space="preserve">        Предоставление молодому специалисту единовременной денежной выплаты</t>
  </si>
  <si>
    <t>4410140020</t>
  </si>
  <si>
    <t xml:space="preserve">        Оплата найма жилых помещений, снимаемых молодыми специалистами</t>
  </si>
  <si>
    <t>4410140030</t>
  </si>
  <si>
    <t xml:space="preserve">    Основное мероприятие "Предоставление мер поддержки отдельным категориям жителей"</t>
  </si>
  <si>
    <t>4410200000</t>
  </si>
  <si>
    <t xml:space="preserve">      Социальное обеспечение населения</t>
  </si>
  <si>
    <t xml:space="preserve">        Оказание материальной помощи гражданам, оказавшимся в трудной жизненной ситуации</t>
  </si>
  <si>
    <t>4410240110</t>
  </si>
  <si>
    <t xml:space="preserve">    Основное мероприятие "Формирование доступной среды жизнедеятельности для инвалидов"</t>
  </si>
  <si>
    <t>4410400000</t>
  </si>
  <si>
    <t xml:space="preserve">      Молодежная политика</t>
  </si>
  <si>
    <t xml:space="preserve">        Реализация инновационного социального проекта "Мы - лучи одного солнца"</t>
  </si>
  <si>
    <t>4410411540</t>
  </si>
  <si>
    <t xml:space="preserve">  Подпрограмма "Дети города Кинешма"</t>
  </si>
  <si>
    <t>4420000000</t>
  </si>
  <si>
    <t xml:space="preserve">    Основное мероприятие "Предоставление мер социальной поддержки детям и семьям, имеющим детей"</t>
  </si>
  <si>
    <t>4420100000</t>
  </si>
  <si>
    <t xml:space="preserve">        Оказание адресной социальной помощи семьям, воспитывающих детей до 18 лет, находящихся в трудной жизненной ситуации</t>
  </si>
  <si>
    <t>4420110150</t>
  </si>
  <si>
    <t xml:space="preserve">    Основное мероприятие "Отдых и оздоровление детей"</t>
  </si>
  <si>
    <t>4420200000</t>
  </si>
  <si>
    <t>4420200020</t>
  </si>
  <si>
    <t xml:space="preserve">        "Повышение качества отдыха и оздоровления детей на базе муниципального учреждения городского округа Кинешма "Детская база отдыха "Радуга""</t>
  </si>
  <si>
    <t>4420200330</t>
  </si>
  <si>
    <t xml:space="preserve">        Обеспечение оздоровления детей (транспортные расходы)</t>
  </si>
  <si>
    <t>4420240070</t>
  </si>
  <si>
    <t xml:space="preserve">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</si>
  <si>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>4420280200</t>
  </si>
  <si>
    <t xml:space="preserve">        Организация отдыха детей в каникулярное время в части организации двухразового питания в лагерях дневного пребывания</t>
  </si>
  <si>
    <t>44202S0190</t>
  </si>
  <si>
    <t xml:space="preserve">  Подпрограмма "Молодежная политика городского округа Кинешма"</t>
  </si>
  <si>
    <t>4430000000</t>
  </si>
  <si>
    <t xml:space="preserve">    Основное мероприятие "Организация работы с молодежью"</t>
  </si>
  <si>
    <t>4430100000</t>
  </si>
  <si>
    <t xml:space="preserve">        Организация временного трудоустройства несовершеннолетних граждан в возрасте от 14 до 18 лет</t>
  </si>
  <si>
    <t>4430110130</t>
  </si>
  <si>
    <t xml:space="preserve">        Организация молодежных мероприятий</t>
  </si>
  <si>
    <t>4430110260</t>
  </si>
  <si>
    <t>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</si>
  <si>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>4500000000</t>
  </si>
  <si>
    <t xml:space="preserve">  Подпрограмма "Жилище"</t>
  </si>
  <si>
    <t>4510000000</t>
  </si>
  <si>
    <t xml:space="preserve">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</si>
  <si>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>4510100000</t>
  </si>
  <si>
    <t xml:space="preserve">        Услуги по технической инвентаризации зданий муниципального жилищного фонда городского округа Кинешма</t>
  </si>
  <si>
    <t>4510110160</t>
  </si>
  <si>
    <t xml:space="preserve">      Жилищное хозяйство</t>
  </si>
  <si>
    <t xml:space="preserve">        Установка общедомовых приборов учета, благоустройтво придомовых территорий, газификация многоквартирных домов, капитальный ремонт многоквартирных домов в доле муниципального жилищного фонда</t>
  </si>
  <si>
    <t>4510110330</t>
  </si>
  <si>
    <t xml:space="preserve">        Оказание услуг по изготовлению технических заключений о состоянии строительных конструкций многоквартирных домов</t>
  </si>
  <si>
    <t>4510110340</t>
  </si>
  <si>
    <t xml:space="preserve">        Муниципальная поддержка капитального ремонта общего имущества в многоквартирных домах</t>
  </si>
  <si>
    <t>4510110550</t>
  </si>
  <si>
    <t xml:space="preserve">        Капитальный ремонт муниципального жилищного фонда</t>
  </si>
  <si>
    <t>4510120070</t>
  </si>
  <si>
    <t xml:space="preserve">        Оплата коммунальных услуг, содержание, текущий ремонт жилых помещений, относящихся к свободному жилищному фонду</t>
  </si>
  <si>
    <t>4510120100</t>
  </si>
  <si>
    <t xml:space="preserve">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</si>
  <si>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>4510120110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</si>
  <si>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</si>
  <si>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45101R0820</t>
  </si>
  <si>
    <t xml:space="preserve">  Подпрограмма "Государственная и муниципальная поддержка граждан в сфере ипотечного жилищного кредитования"</t>
  </si>
  <si>
    <t>4520000000</t>
  </si>
  <si>
    <t xml:space="preserve">    Основное мероприятие "Улучшение жилищных условий граждан, проживающих на территории городского округа Кинешма"</t>
  </si>
  <si>
    <t>4520100000</t>
  </si>
  <si>
    <t xml:space="preserve">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</si>
  <si>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>45201S3100</t>
  </si>
  <si>
    <t xml:space="preserve">  Подпрограмма "Развитие инженерных инфраструктур"</t>
  </si>
  <si>
    <t>4530000000</t>
  </si>
  <si>
    <t xml:space="preserve">    Основное мероприятие "Развитие и организация инженерных инфраструктур"</t>
  </si>
  <si>
    <t>4530100000</t>
  </si>
  <si>
    <t xml:space="preserve">      Коммунальное хозяйство</t>
  </si>
  <si>
    <t xml:space="preserve">        Наказы избирателей депутатам городской Думы городского округа Кинешма</t>
  </si>
  <si>
    <t>4530110010</t>
  </si>
  <si>
    <t xml:space="preserve">      Благоустройство</t>
  </si>
  <si>
    <t>4530100020</t>
  </si>
  <si>
    <t xml:space="preserve">        Организация уличного освещения в границах городского округа Кинешма</t>
  </si>
  <si>
    <t>4530100240</t>
  </si>
  <si>
    <t xml:space="preserve">        Монтаж и демонтаж праздничной иллюминации</t>
  </si>
  <si>
    <t>4530111260</t>
  </si>
  <si>
    <t xml:space="preserve">  Подпрограмма "Обеспечение жильем молодых семей"</t>
  </si>
  <si>
    <t>4540000000</t>
  </si>
  <si>
    <t xml:space="preserve">    Основное мероприятие "Предоставление мер поддержки молодым семьям"</t>
  </si>
  <si>
    <t>4540100000</t>
  </si>
  <si>
    <t xml:space="preserve">        Предоставление социальных выплат молодым семьям на приобретение (строительство) жилого помещения</t>
  </si>
  <si>
    <t>45401L4970</t>
  </si>
  <si>
    <t xml:space="preserve">  Подпрограмма "Переселение граждан из аварийного жилищного фонда"</t>
  </si>
  <si>
    <t>4550000000</t>
  </si>
  <si>
    <t>455F300000</t>
  </si>
  <si>
    <t xml:space="preserve">        Субсидии бюджетам городских округов на обеспечение мероприятий по переселению граждан из аварийного жилищного фонда, в том числе переселения граждан из аварийного жилищного фонда с учетом необходимости развития малоэтажного жилищного строительства за счет средств местных бюджетов</t>
  </si>
  <si>
    <t>455F36748S</t>
  </si>
  <si>
    <t>Муниципальная программа городского округа Кинешма "Развитие транспортной системы в городском округе Кинешма"</t>
  </si>
  <si>
    <t>4600000000</t>
  </si>
  <si>
    <t xml:space="preserve">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</si>
  <si>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>4610000000</t>
  </si>
  <si>
    <t xml:space="preserve">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</si>
  <si>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>4610100000</t>
  </si>
  <si>
    <t xml:space="preserve">      Дорожное хозяйство (дорожные фонды)</t>
  </si>
  <si>
    <t>4610100020</t>
  </si>
  <si>
    <t xml:space="preserve">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</si>
  <si>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>4610100160</t>
  </si>
  <si>
    <t xml:space="preserve">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</si>
  <si>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 xml:space="preserve">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</si>
  <si>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>4620000000</t>
  </si>
  <si>
    <t xml:space="preserve">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</si>
  <si>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>4620100000</t>
  </si>
  <si>
    <t>4620110010</t>
  </si>
  <si>
    <t>46201S0510</t>
  </si>
  <si>
    <t>Муниципальная программа городского округа Кинешма "Поддержка и развитие малого предпринимательства в городском округе Кинешма"</t>
  </si>
  <si>
    <t>4700000000</t>
  </si>
  <si>
    <t xml:space="preserve">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</si>
  <si>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Основное мероприятие "Поддержка и развитие малого предпринимательства в городском округе Кинешма"</t>
  </si>
  <si>
    <t>4700100000</t>
  </si>
  <si>
    <t xml:space="preserve">        Предоставление субсидии на оказание социально-значимых бытовых услуг</t>
  </si>
  <si>
    <t>4700120160</t>
  </si>
  <si>
    <t>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</si>
  <si>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>4800000000</t>
  </si>
  <si>
    <t xml:space="preserve">  Подпрограмма "Предупреждение и ликвидация последствий чрезвычайных ситуаций в границах городского округа Кинешма"</t>
  </si>
  <si>
    <t>4810000000</t>
  </si>
  <si>
    <t xml:space="preserve">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</si>
  <si>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>4810100000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</si>
  <si>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</si>
  <si>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 xml:space="preserve">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</si>
  <si>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>4810100190</t>
  </si>
  <si>
    <t xml:space="preserve">        Создание необходимых условий для улучшения состояния противопожарного водоснабжения на территории городского округа Кинешма</t>
  </si>
  <si>
    <t>4810110190</t>
  </si>
  <si>
    <t xml:space="preserve">  Подпрограмма "Внедрение и развитие аппаратно-программного комплекса "Безопасный город" на территории городского округа Кинешма"</t>
  </si>
  <si>
    <t>4820000000</t>
  </si>
  <si>
    <t xml:space="preserve">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</si>
  <si>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>4820100000</t>
  </si>
  <si>
    <t xml:space="preserve">        Охват системой видеонаблюдения всех основных транспортных развязок и мест скопления людей на территории городского округа Кинешма</t>
  </si>
  <si>
    <t>4820110200</t>
  </si>
  <si>
    <t>4900000000</t>
  </si>
  <si>
    <t xml:space="preserve">    Основное мероприятие "Обеспечение антитеррористической защищенности объектов"</t>
  </si>
  <si>
    <t>4900100000</t>
  </si>
  <si>
    <t xml:space="preserve">    Основное мероприятие "Управление и распоряжение муниципальным имуществом городского округа Кинешма"</t>
  </si>
  <si>
    <t>4900200000</t>
  </si>
  <si>
    <t>4900211440</t>
  </si>
  <si>
    <t>Муниципальная программа городского округа Кинешма "Управление муниципальным имуществом в городском округе Кинешма"</t>
  </si>
  <si>
    <t>5000000000</t>
  </si>
  <si>
    <t xml:space="preserve">  Подпрограмма "Обеспечение деятельности комитета имущественных и земельных отношений администрации городского округа Кинешма"</t>
  </si>
  <si>
    <t>5010000000</t>
  </si>
  <si>
    <t xml:space="preserve">    Основное мероприятие "Финансовое обеспечение комитета имущественных и земельных отношений администрации городского округа Кинешма"</t>
  </si>
  <si>
    <t>5010100000</t>
  </si>
  <si>
    <t>5010100360</t>
  </si>
  <si>
    <t xml:space="preserve">  Подпрограмма "Обеспечение приватизации и содержание имущества муниципальной казны"</t>
  </si>
  <si>
    <t>5020000000</t>
  </si>
  <si>
    <t>5020100000</t>
  </si>
  <si>
    <t xml:space="preserve">        Обеспечение приватизации и проведение предпродажной подготовки объектов недвижимости</t>
  </si>
  <si>
    <t>5020110220</t>
  </si>
  <si>
    <t xml:space="preserve">        Содержание объектов недвижимости, входящих в состав имущества муниципальной казны</t>
  </si>
  <si>
    <t>5020110230</t>
  </si>
  <si>
    <t xml:space="preserve">        Эффективное управление, распоряжение и сохранность имущества, входящего в состав имущества муниципальной казны</t>
  </si>
  <si>
    <t>5020110240</t>
  </si>
  <si>
    <t>Муниципальная программа городского округа Кинешма "Благоустройство городского округа Кинешма"</t>
  </si>
  <si>
    <t>5100000000</t>
  </si>
  <si>
    <t xml:space="preserve">  Подпрограмма "Благоустройство территории городского округа Кинешма"</t>
  </si>
  <si>
    <t>5110000000</t>
  </si>
  <si>
    <t xml:space="preserve">    Основное мероприятие "Благоустройство территорий общего пользования"</t>
  </si>
  <si>
    <t>5110100000</t>
  </si>
  <si>
    <t>5110100020</t>
  </si>
  <si>
    <t xml:space="preserve">        Содержание источников нецентрализованного водоснабжения</t>
  </si>
  <si>
    <t>5110100260</t>
  </si>
  <si>
    <t xml:space="preserve">        Содержание, благоустройство мест массового отдыха населения городского округа Кинешма и других территорий общего пользования</t>
  </si>
  <si>
    <t>5110100270</t>
  </si>
  <si>
    <t xml:space="preserve">        Содержание и ремонт детских игровых площадок</t>
  </si>
  <si>
    <t>5110100580</t>
  </si>
  <si>
    <t xml:space="preserve">        Ремонт мемориалов воинских захоронений, памятных знаков и других малых архитектурных форм на территории городского округа Кинешма</t>
  </si>
  <si>
    <t>5110111250</t>
  </si>
  <si>
    <t xml:space="preserve">        Прочие работы по благоустройству</t>
  </si>
  <si>
    <t>5110160020</t>
  </si>
  <si>
    <t xml:space="preserve">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</si>
  <si>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>5110200000</t>
  </si>
  <si>
    <t>5110200020</t>
  </si>
  <si>
    <t xml:space="preserve">        Организация и содержание мест захоронений</t>
  </si>
  <si>
    <t>5110200300</t>
  </si>
  <si>
    <t xml:space="preserve">      Другие вопросы в области жилищно-коммунального хозяйства</t>
  </si>
  <si>
    <t xml:space="preserve">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</si>
  <si>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>5110211080</t>
  </si>
  <si>
    <t xml:space="preserve">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</si>
  <si>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>5110300000</t>
  </si>
  <si>
    <t xml:space="preserve">        Приобретение автотранспортных средств и коммунальной техники</t>
  </si>
  <si>
    <t>5110310490</t>
  </si>
  <si>
    <t xml:space="preserve">  Подпрограмма "Текущее содержание инженерной защиты (дамбы, дренажные системы водоперекачивающие станции)"</t>
  </si>
  <si>
    <t>5120000000</t>
  </si>
  <si>
    <t xml:space="preserve">    Основное мероприятие "Текущее содержание гидротехнических сооружений"</t>
  </si>
  <si>
    <t>5120100000</t>
  </si>
  <si>
    <t xml:space="preserve">      Водное хозяйство</t>
  </si>
  <si>
    <t xml:space="preserve">        Текущее содержание инженерной защиты (дамбы, дренажные системы, водоперекачивающие станции)</t>
  </si>
  <si>
    <t>51201S0540</t>
  </si>
  <si>
    <t>5200000000</t>
  </si>
  <si>
    <t xml:space="preserve">    Основное мероприятие "Оказание мер поддержки гражданам, участвующим в охране общественного порядка, создание условий для деятельности народной дружины"</t>
  </si>
  <si>
    <t>5200100000</t>
  </si>
  <si>
    <t xml:space="preserve">        Оказание мер поддержки гражданам, участвующим в охране общественного порядка, создание условий для деятельности народной дружины</t>
  </si>
  <si>
    <t>5200160080</t>
  </si>
  <si>
    <t xml:space="preserve">    Основное мероприятие "Оказание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обстановке"</t>
  </si>
  <si>
    <t>5200200000</t>
  </si>
  <si>
    <t xml:space="preserve">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</si>
  <si>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>5200220060</t>
  </si>
  <si>
    <t xml:space="preserve">    Основное мероприятие "Реализация мероприятий по содействию занятости населения"</t>
  </si>
  <si>
    <t>5200300000</t>
  </si>
  <si>
    <t xml:space="preserve">        Организация общественных работ на территории городского округа Кинешма</t>
  </si>
  <si>
    <t>5200310140</t>
  </si>
  <si>
    <t xml:space="preserve">    Основное мероприятие "Регулирование численности безнадзорных животных на территории городского округа Кинешма"</t>
  </si>
  <si>
    <t>5200400000</t>
  </si>
  <si>
    <t xml:space="preserve">      Сельское хозяйство и рыболовство</t>
  </si>
  <si>
    <t xml:space="preserve">       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</si>
  <si>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>5200480370</t>
  </si>
  <si>
    <t xml:space="preserve">    Основное мероприятие "Оказание поддержки некоммерческим организациям"</t>
  </si>
  <si>
    <t>5200500000</t>
  </si>
  <si>
    <t xml:space="preserve">        Предоставление помещений народной дружине, социально - ориентированным некоммерческим организациям</t>
  </si>
  <si>
    <t>5200520010</t>
  </si>
  <si>
    <t>Муниципальная программа городского округа Кинешма "Управление муниципальными финансами и муниципальным долгом"</t>
  </si>
  <si>
    <t>5300000000</t>
  </si>
  <si>
    <t>5310000000</t>
  </si>
  <si>
    <t xml:space="preserve">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</si>
  <si>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>5310100000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</si>
  <si>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</si>
  <si>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5310100360</t>
  </si>
  <si>
    <t>5310100020</t>
  </si>
  <si>
    <t xml:space="preserve">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</si>
  <si>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>5310100220</t>
  </si>
  <si>
    <t xml:space="preserve">        Обеспечение функционирования многофункциональных центров предоставления государственных и муниципальных услуг</t>
  </si>
  <si>
    <t>53101S2910</t>
  </si>
  <si>
    <t xml:space="preserve">  Подпрограмма "Повышение качества управления муниципальными финансами"</t>
  </si>
  <si>
    <t>5320000000</t>
  </si>
  <si>
    <t xml:space="preserve">    Основное мероприятие "Обеспечение сбалансированности и устойчивости бюджета городского округа Кинешма"</t>
  </si>
  <si>
    <t>5320100000</t>
  </si>
  <si>
    <t xml:space="preserve">      Обслуживание государственного внутреннего и муниципального долга</t>
  </si>
  <si>
    <t xml:space="preserve">        Управление муниципальным долгом городского округа Кинешма</t>
  </si>
  <si>
    <t>5320110270</t>
  </si>
  <si>
    <t xml:space="preserve">          Обслуживание государственного (муниципального) долга</t>
  </si>
  <si>
    <t>700</t>
  </si>
  <si>
    <t>Муниципальная программа городского округа Кинешма "Совершенствование местного самоуправления городского округа Кинешма"</t>
  </si>
  <si>
    <t>5400000000</t>
  </si>
  <si>
    <t xml:space="preserve">  Подпрограмма "Обеспечение деятельности органов местного самоуправления городского округа Кинешма"</t>
  </si>
  <si>
    <t>5410000000</t>
  </si>
  <si>
    <t>5410100000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</si>
  <si>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</si>
  <si>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городского округа Кинешма</t>
  </si>
  <si>
    <t>5410100350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</si>
  <si>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</si>
  <si>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5410100360</t>
  </si>
  <si>
    <t xml:space="preserve">    Основное мероприятие "Создание условий для решения вопросов местного значения, иных отдельных государственных полномочий"</t>
  </si>
  <si>
    <t>5410200000</t>
  </si>
  <si>
    <t xml:space="preserve">        Осуществление полномочий по созданию и организации деятельности комиссий по делам несовершеннолетних и защите их прав</t>
  </si>
  <si>
    <t>5410280360</t>
  </si>
  <si>
    <t xml:space="preserve">        Осуществление отдельных государственных полномочий в сфере административных правонарушений</t>
  </si>
  <si>
    <t>5410280350</t>
  </si>
  <si>
    <t xml:space="preserve">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</si>
  <si>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>5410300000</t>
  </si>
  <si>
    <t xml:space="preserve">        Обеспечение деятельности муниципальных учреждений строительства городского округа Кинешма</t>
  </si>
  <si>
    <t>5410300420</t>
  </si>
  <si>
    <t xml:space="preserve">        Прочие расходы на выполнение капитального и текущего ремонта муниципальных объектов городского округа Кинешма</t>
  </si>
  <si>
    <t>5410311400</t>
  </si>
  <si>
    <t xml:space="preserve">    Основное мероприятие "Информационное сопровождение органов местного самоуправления городского округа Кинешма"</t>
  </si>
  <si>
    <t>5410400000</t>
  </si>
  <si>
    <t xml:space="preserve">      Телевидение и радиовещание</t>
  </si>
  <si>
    <t>5410400020</t>
  </si>
  <si>
    <t>5410400210</t>
  </si>
  <si>
    <t>5410500000</t>
  </si>
  <si>
    <t xml:space="preserve">  Подпрограмма "Развитие институтов гражданского общества"</t>
  </si>
  <si>
    <t>5420000000</t>
  </si>
  <si>
    <t xml:space="preserve">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</si>
  <si>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>5420100000</t>
  </si>
  <si>
    <t xml:space="preserve">        Оказание финансовой поддержки территориальным общественным самоуправлениям</t>
  </si>
  <si>
    <t>5420160070</t>
  </si>
  <si>
    <t xml:space="preserve">        Субсидирование социально ориентированных некоммерческих организаций</t>
  </si>
  <si>
    <t>5420120010</t>
  </si>
  <si>
    <t>Муниципальная программа городского округа Кинешма "Охрана окружающей среды"</t>
  </si>
  <si>
    <t>5500000000</t>
  </si>
  <si>
    <t xml:space="preserve">      Другие вопросы в области охраны окружающей среды</t>
  </si>
  <si>
    <t xml:space="preserve">  Подпрограмма "Развитие комплекса очистных сооружений и систем водоотведения в г. Кинешма"</t>
  </si>
  <si>
    <t>5510000000</t>
  </si>
  <si>
    <t xml:space="preserve">    Региональный проект "Оздоровление Волги"</t>
  </si>
  <si>
    <t>551G600000</t>
  </si>
  <si>
    <t xml:space="preserve">        Разработка проектной и рабочей документации на строительство и (или) реконструкцию комплексов очистных сооружений и систем водоотведения с целью сокращения доли загрязненных сточных вод</t>
  </si>
  <si>
    <t>551G684700</t>
  </si>
  <si>
    <t>Муниципальная программа "Формирование современной городской среды на территории муниципального образования "Городской округ Кинешма" на 2019-2022 годы"</t>
  </si>
  <si>
    <t>5600000000</t>
  </si>
  <si>
    <t xml:space="preserve">  Подпрограмма "Благоустройство дворовых и общественных территорий"</t>
  </si>
  <si>
    <t>5610000000</t>
  </si>
  <si>
    <t xml:space="preserve">    Региональный проект "Формирование комфортной городской среды"</t>
  </si>
  <si>
    <t>561F200000</t>
  </si>
  <si>
    <t xml:space="preserve">        Реализация программ формирования современной городской среды</t>
  </si>
  <si>
    <t>561F255550</t>
  </si>
  <si>
    <t>Непрограммные направления деятельности бюджета городского округа Кинешма городской Думы городского округа Кинешма</t>
  </si>
  <si>
    <t>7000000000</t>
  </si>
  <si>
    <t xml:space="preserve">  городская Дума городского округа Кинешма</t>
  </si>
  <si>
    <t>7010000000</t>
  </si>
  <si>
    <t xml:space="preserve">    городская Дума городского округа Кинешма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</si>
  <si>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</si>
  <si>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7010000370</t>
  </si>
  <si>
    <t xml:space="preserve">        Обеспечение функционирования председателя городского округа Кинешма</t>
  </si>
  <si>
    <t>7010000430</t>
  </si>
  <si>
    <t xml:space="preserve">        Обеспечение функционирования аппарата городской Думы городского округа Кинешма</t>
  </si>
  <si>
    <t>7010000440</t>
  </si>
  <si>
    <t xml:space="preserve">        Обеспечение функционирования депутатов городской Думы городского округа Кинешма</t>
  </si>
  <si>
    <t>7010000450</t>
  </si>
  <si>
    <t xml:space="preserve">  Иные непрограммные направления</t>
  </si>
  <si>
    <t>7090000000</t>
  </si>
  <si>
    <t xml:space="preserve">    Иные непрограммные направления</t>
  </si>
  <si>
    <t xml:space="preserve">        Выполнение других обязательств городского округа Кинешма</t>
  </si>
  <si>
    <t>7090060030</t>
  </si>
  <si>
    <t>Непрограммные направления деятельности бюджета городского округа Кинешма Контрольно-счетной комиссии городского округа Кинешма</t>
  </si>
  <si>
    <t>7100000000</t>
  </si>
  <si>
    <t xml:space="preserve">  Контрольно-счетной комиссии городского округа Кинешма</t>
  </si>
  <si>
    <t>7110000000</t>
  </si>
  <si>
    <t xml:space="preserve">    Контрольно-счетной комиссии городского округа Кинешма</t>
  </si>
  <si>
    <t>7110000370</t>
  </si>
  <si>
    <t xml:space="preserve">        Обеспечение функционирования Председателя Контрольно-счетной комиссии городского округа Кинешма</t>
  </si>
  <si>
    <t>7110000460</t>
  </si>
  <si>
    <t xml:space="preserve">        Обеспечение функционирования членов и аппарата Контрольно-счетной комиссии городского округа Кинешма</t>
  </si>
  <si>
    <t>7110000470</t>
  </si>
  <si>
    <t>Непрограммные направления деятельности бюджета городского округа Кинешма резервного фонда администрации городского округа Кинешма</t>
  </si>
  <si>
    <t>7200000000</t>
  </si>
  <si>
    <t xml:space="preserve">  Резервный фонд администрации городского округа Кинешма</t>
  </si>
  <si>
    <t>7210000000</t>
  </si>
  <si>
    <t xml:space="preserve">    Резервный фонд администрации городского округа Кинешма</t>
  </si>
  <si>
    <t xml:space="preserve">      Резервные фонды</t>
  </si>
  <si>
    <t xml:space="preserve">        Резервный фонд администрации городского округа Кинешма</t>
  </si>
  <si>
    <t>7210010290</t>
  </si>
  <si>
    <t>Непрограммные направления деятельности бюджета городского округа Кинешма на исполнение судебных актов</t>
  </si>
  <si>
    <t>7400000000</t>
  </si>
  <si>
    <t>7490000000</t>
  </si>
  <si>
    <t xml:space="preserve">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</si>
  <si>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7490060050</t>
  </si>
  <si>
    <t xml:space="preserve">        Исполнение судебного акта по делу № А17-403/2017 от 10.11.2017 о возмещении ущерба причиненного нарушением бюджетного законодательства Российской Федерации, в том числе государственной пошлины за рассмотрение иска (по объекту "Строительство детского сада на 220 мест по ул.Гагарина в г. Кинешма Ивановской области")</t>
  </si>
  <si>
    <t>7490060100</t>
  </si>
  <si>
    <t>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</si>
  <si>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7500000000</t>
  </si>
  <si>
    <t>7590000000</t>
  </si>
  <si>
    <t xml:space="preserve">      Судебная система</t>
  </si>
  <si>
    <t xml:space="preserve">        Осуществление исполнительно-распорядительными органами муниципальных образований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</si>
  <si>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>7590051200</t>
  </si>
  <si>
    <t>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</si>
  <si>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>7600000000</t>
  </si>
  <si>
    <t>7690000000</t>
  </si>
  <si>
    <t xml:space="preserve">      Пенсионное обеспечение</t>
  </si>
  <si>
    <t xml:space="preserve">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</si>
  <si>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>7690040120</t>
  </si>
  <si>
    <t xml:space="preserve">        Материальное обеспечение граждан, удостоенных звания "Почетный гражданин города Кинешма"</t>
  </si>
  <si>
    <t>7690040130</t>
  </si>
  <si>
    <t>Непрограммные направления деятельности бюджета городского округа Кинешма по прочим расходам</t>
  </si>
  <si>
    <t>8000000000</t>
  </si>
  <si>
    <t>8090000000</t>
  </si>
  <si>
    <t xml:space="preserve">        Погашение кредиторской задолженности прошлых лет</t>
  </si>
  <si>
    <t>8090010950</t>
  </si>
  <si>
    <t>Итого</t>
  </si>
  <si>
    <t>Наименование показателя</t>
  </si>
  <si>
    <t>КВСР</t>
  </si>
  <si>
    <t>Рз</t>
  </si>
  <si>
    <t>ПР</t>
  </si>
  <si>
    <t>ЦСР</t>
  </si>
  <si>
    <t>Вр</t>
  </si>
  <si>
    <t>"Комитет по культуре и туризму администрации городского округа Кинешма"</t>
  </si>
  <si>
    <t>951</t>
  </si>
  <si>
    <t xml:space="preserve">  ОБЩЕГОСУДАРСТВЕННЫЕ ВОПРОСЫ</t>
  </si>
  <si>
    <t xml:space="preserve">    Другие общегосударственные вопросы</t>
  </si>
  <si>
    <t xml:space="preserve">      Муниципальная программа городского округа Кинешма "Культура городского округа Кинешма"</t>
  </si>
  <si>
    <t xml:space="preserve">        Подпрограмма "Наследие"</t>
  </si>
  <si>
    <t xml:space="preserve">          Основное мероприятие "Формирование и содержание муниципального архива"</t>
  </si>
  <si>
    <t xml:space="preserve">            Содержание имущества учреждения в рамках муниципального задания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</si>
  <si>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</si>
  <si>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</si>
  <si>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НАЦИОНАЛЬНАЯ ЭКОНОМИКА</t>
  </si>
  <si>
    <t xml:space="preserve">    Другие вопросы в области национальной экономики</t>
  </si>
  <si>
    <t xml:space="preserve">        Подпрограмма "Развитие туризма в городском округе Кинешма"</t>
  </si>
  <si>
    <t xml:space="preserve">      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</si>
  <si>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      Содействие развитию внутреннего и въездного туризма в городском округе Кинешма</t>
  </si>
  <si>
    <t xml:space="preserve">              Закупка товаров, работ и услуг для обеспечения государственных (муниципальных) нужд</t>
  </si>
  <si>
    <t xml:space="preserve">  ЖИЛИЩНО-КОММУНАЛЬНОЕ ХОЗЯЙСТВО</t>
  </si>
  <si>
    <t xml:space="preserve">    Благоустройство</t>
  </si>
  <si>
    <t xml:space="preserve">      Муниципальная программа городского округа Кинешма "Благоустройство городского округа Кинешма"</t>
  </si>
  <si>
    <t xml:space="preserve">        Подпрограмма "Благоустройство территории городского округа Кинешма"</t>
  </si>
  <si>
    <t xml:space="preserve">          Основное мероприятие "Благоустройство территорий общего пользования"</t>
  </si>
  <si>
    <t xml:space="preserve">            Прочие работы по благоустройству</t>
  </si>
  <si>
    <t xml:space="preserve">  ОБРАЗОВАНИЕ</t>
  </si>
  <si>
    <t xml:space="preserve">    Дополнительное образование детей</t>
  </si>
  <si>
    <t xml:space="preserve">      Муниципальная программа городского округа Кинешма "Развитие образования городского округа Кинешма"</t>
  </si>
  <si>
    <t xml:space="preserve">        Подпрограмма "Дополнительное образование в муниципальных организациях городского округа Кинешма"</t>
  </si>
  <si>
    <t xml:space="preserve">          Основное мероприятие "Реализация образовательных программ дополнительного образования детей и мероприятия по их реализации"</t>
  </si>
  <si>
    <t xml:space="preserve">    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</si>
  <si>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</si>
  <si>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</si>
  <si>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 xml:space="preserve">        Подпрограмма "Поддержка развития образовательных организаций городского округа Кинешма"</t>
  </si>
  <si>
    <t xml:space="preserve">          Основное мероприятие "Содействие развитию образовательных организаций"</t>
  </si>
  <si>
    <t xml:space="preserve">            Укрепление материально-технической базы муниципальных учреждений городского округа Кинешма</t>
  </si>
  <si>
    <t xml:space="preserve">          Основное мероприятие "Развитие интеллектуального, творческого и физического потенциала обучающихся"</t>
  </si>
  <si>
    <t xml:space="preserve">            Поддержка способных и талантливых детей</t>
  </si>
  <si>
    <t xml:space="preserve">        Иные непрограммные направления</t>
  </si>
  <si>
    <t xml:space="preserve">          Иные непрограммные направления</t>
  </si>
  <si>
    <t xml:space="preserve">      Непрограммные направления деятельности бюджета городского округа Кинешма по прочим расходам</t>
  </si>
  <si>
    <t xml:space="preserve">    Молодежная политика</t>
  </si>
  <si>
    <t xml:space="preserve">      Муниципальная программа городского округа Кинешма "Реализация социальной и молодежной политики в городском округе Кинешма</t>
  </si>
  <si>
    <t xml:space="preserve">        Подпрограмма "Дети города Кинешма"</t>
  </si>
  <si>
    <t xml:space="preserve">          Основное мероприятие "Отдых и оздоровление детей"</t>
  </si>
  <si>
    <t xml:space="preserve">            Организация отдыха детей в каникулярное время в части организации двухразового питания в лагерях дневного пребывания</t>
  </si>
  <si>
    <t xml:space="preserve">  КУЛЬТУРА, КИНЕМАТОГРАФИЯ</t>
  </si>
  <si>
    <t xml:space="preserve">    Культура</t>
  </si>
  <si>
    <t xml:space="preserve">          Основное мероприятие "Библиотечное обслуживание населения"</t>
  </si>
  <si>
    <t xml:space="preserve">            Осуществление библиотечного, библиографического и информационного обслуживания пользователей библиотеки</t>
  </si>
  <si>
    <t xml:space="preserve">            Работы по формированию, учету, изучению, обеспечению физического сохранения и безопасности фондов библиотеки</t>
  </si>
  <si>
    <t xml:space="preserve">    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</si>
  <si>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 xml:space="preserve">        Подпрограмма "Культурно-досуговая деятельность"</t>
  </si>
  <si>
    <t xml:space="preserve">          Основное мероприятие "Организация культурного досуга и отдыха населения городского округа Кинешма"</t>
  </si>
  <si>
    <t xml:space="preserve">    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</si>
  <si>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          Организация проведения массовых мероприятий</t>
  </si>
  <si>
    <t xml:space="preserve">              Социальное обеспечение и иные выплаты населению</t>
  </si>
  <si>
    <t xml:space="preserve">    Другие вопросы в области культуры, кинематографии</t>
  </si>
  <si>
    <t xml:space="preserve">        Подпрограмма "Обеспечение деятельности отраслевых (функциональных) органов администрации городского округа Кинешма"</t>
  </si>
  <si>
    <t xml:space="preserve">      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</si>
  <si>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 xml:space="preserve">            Обеспечение деятельности отраслевых (функциональных) органов администрации городского округа Кинешма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</si>
  <si>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</si>
  <si>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Иные бюджетные ассигнования</t>
  </si>
  <si>
    <t xml:space="preserve">            Проведение диспансеризации работников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</si>
  <si>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 xml:space="preserve">    Дошкольное образование</t>
  </si>
  <si>
    <t xml:space="preserve">        Подпрограмма "Дошкольное образование детей в муниципальных организациях городского округа Кинешма"</t>
  </si>
  <si>
    <t xml:space="preserve">          Основное мероприятие "Дошкольное образование. Присмотр и уход за детьми"</t>
  </si>
  <si>
    <t xml:space="preserve">            Организация дошкольного образования и обеспечение функционирования муниципальных организаций</t>
  </si>
  <si>
    <t xml:space="preserve">            Присмотр и уход за детьми, в части питания детей образовательного учреждения</t>
  </si>
  <si>
    <t xml:space="preserve">  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</si>
  <si>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</si>
  <si>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Обеспечение пожарной безопасности муниципальных образовательных организаций</t>
  </si>
  <si>
    <t xml:space="preserve">            Погашение кредиторской задолженности прошлых лет</t>
  </si>
  <si>
    <t xml:space="preserve">    Общее образование</t>
  </si>
  <si>
    <t xml:space="preserve">        Подпрограмма "Общее образование в муниципальных организациях городского округа Кинешма"</t>
  </si>
  <si>
    <t xml:space="preserve">          Основное мероприятие "Реализация программ начального общего, основного общего и среднего общего образования"</t>
  </si>
  <si>
    <t xml:space="preserve">            Организация общего образования и обеспечение функционирования муниципальных  общеобразовательных организаций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</si>
  <si>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</si>
  <si>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</t>
  </si>
  <si>
    <t xml:space="preserve">            Мероприятия в рамках подготовки и участия во Всероссийской олимпиаде школьников</t>
  </si>
  <si>
    <t xml:space="preserve">            Поддержка кадетских классов в общеобразовательных организациях городского округа Кинешма</t>
  </si>
  <si>
    <t xml:space="preserve">          Основное мероприятие "Финансовое обеспечение предоставления мер социальной поддержки в сфере общего образования"</t>
  </si>
  <si>
    <t xml:space="preserve">            Организация питания обучающихся 1-4 классов муниципальных общеобразовательных организаций из малоимущих семей</t>
  </si>
  <si>
    <t xml:space="preserve">    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</si>
  <si>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</si>
  <si>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 xml:space="preserve">            Мероприятия в рамках подготовки и участия в Спартакиаде школьников</t>
  </si>
  <si>
    <t xml:space="preserve">    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</si>
  <si>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  Другие вопросы в области образования</t>
  </si>
  <si>
    <t xml:space="preserve">      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</si>
  <si>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      Основное мероприятие "Информационно-методическое и бухгалтерское сопровождение"</t>
  </si>
  <si>
    <t xml:space="preserve">            Обеспечение деятельности централизованных бухгалтерий по осуществлению бухгалтерского обслуживания</t>
  </si>
  <si>
    <t xml:space="preserve">            Обеспечение деятельности муниципального учреждения "Информационно-методический центр"</t>
  </si>
  <si>
    <t xml:space="preserve">        Подпрограмма "Социальная поддержка отдельных категорий граждан городского округа Кинешма"</t>
  </si>
  <si>
    <t xml:space="preserve">          Основное мероприятие "Предоставление мер поддержки отдельным категориям работников учреждений социальной сферы"</t>
  </si>
  <si>
    <t xml:space="preserve">            Организация целевой подготовки педагогов для работы в муниципальных образовательных организациях</t>
  </si>
  <si>
    <t xml:space="preserve">  СОЦИАЛЬНАЯ ПОЛИТИКА</t>
  </si>
  <si>
    <t xml:space="preserve">    Охрана семьи и детства</t>
  </si>
  <si>
    <t xml:space="preserve">  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</si>
  <si>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</si>
  <si>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Муниципальная программа городского округа Кинешма "Управление муниципальными финансами и муниципальным долгом"</t>
  </si>
  <si>
    <t xml:space="preserve">      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</si>
  <si>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 xml:space="preserve">    Резервные фонды</t>
  </si>
  <si>
    <t xml:space="preserve">      Непрограммные направления деятельности бюджета городского округа Кинешма резервного фонда администрации городского округа Кинешма</t>
  </si>
  <si>
    <t xml:space="preserve">          Резервный фонд администрации городского округа Кинешма</t>
  </si>
  <si>
    <t xml:space="preserve">            Резервный фонд администрации городского округа Кинешма</t>
  </si>
  <si>
    <t xml:space="preserve">    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</si>
  <si>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    Обеспечение функционирования многофункциональных центров предоставления государственных и муниципальных услуг</t>
  </si>
  <si>
    <t xml:space="preserve">      Муниципальная программа городского округа Кинешма "Совершенствование местного самоуправления городского округа Кинешма"</t>
  </si>
  <si>
    <t xml:space="preserve">        Подпрограмма "Обеспечение деятельности органов местного самоуправления городского округа Кинешма"</t>
  </si>
  <si>
    <t xml:space="preserve">      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</si>
  <si>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 xml:space="preserve">            Обеспечение деятельности муниципальных учреждений строительства городского округа Кинешма</t>
  </si>
  <si>
    <t xml:space="preserve">            Прочие расходы на выполнение капитального и текущего ремонта муниципальных объектов городского округа Кинешма</t>
  </si>
  <si>
    <t xml:space="preserve">      Непрограммные направления деятельности бюджета городского округа Кинешма на исполнение судебных актов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</si>
  <si>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</si>
  <si>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            Исполнение судебного акта по делу № А17-403/2017 от 10.11.2017 о возмещении ущерба причиненного нарушением бюджетного законодательства Российской Федерации, в том числе государственной пошлины за рассмотрение иска (по объекту "Строительство детского сада на 220 мест по ул.Гагарина в г. Кинешма Ивановской области")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</si>
  <si>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</si>
  <si>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</si>
  <si>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 xml:space="preserve">      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</si>
  <si>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    Подпрограмма "Предупреждение и ликвидация последствий чрезвычайных ситуаций в границах городского округа Кинешма"</t>
  </si>
  <si>
    <t xml:space="preserve">      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</si>
  <si>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</si>
  <si>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    Создание необходимых условий для улучшения состояния противопожарного водоснабжения на территории городского округа Кинешма</t>
  </si>
  <si>
    <t xml:space="preserve">      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</si>
  <si>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  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</si>
  <si>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      Охват системой видеонаблюдения всех основных транспортных развязок и мест скопления людей на территории городского округа Кинешма</t>
  </si>
  <si>
    <t xml:space="preserve">    Сельское хозяйство и рыболовство</t>
  </si>
  <si>
    <t xml:space="preserve">          Основное мероприятие "Регулирование численности безнадзорных животных на территории городского округа Кинешма"</t>
  </si>
  <si>
    <t xml:space="preserve">           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</si>
  <si>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 xml:space="preserve">    Водное хозяйство</t>
  </si>
  <si>
    <t xml:space="preserve">        Подпрограмма "Текущее содержание инженерной защиты (дамбы, дренажные системы водоперекачивающие станции)"</t>
  </si>
  <si>
    <t xml:space="preserve">          Основное мероприятие "Текущее содержание гидротехнических сооружений"</t>
  </si>
  <si>
    <t xml:space="preserve">            Текущее содержание инженерной защиты (дамбы, дренажные системы, водоперекачивающие станции)</t>
  </si>
  <si>
    <t xml:space="preserve">    Дорожное хозяйство (дорожные фонды)</t>
  </si>
  <si>
    <t xml:space="preserve">      Муниципальная программа городского округа Кинешма "Развитие транспортной системы в городском округе Кинешма"</t>
  </si>
  <si>
    <t xml:space="preserve">      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</si>
  <si>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</si>
  <si>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 xml:space="preserve">    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</si>
  <si>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    Наказы избирателей депутатам городской Думы городского округа Кинешма</t>
  </si>
  <si>
    <t xml:space="preserve">    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</si>
  <si>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 xml:space="preserve">      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</si>
  <si>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  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</si>
  <si>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  Жилищное хозяйство</t>
  </si>
  <si>
    <t xml:space="preserve">      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</si>
  <si>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 xml:space="preserve">        Подпрограмма "Жилище"</t>
  </si>
  <si>
    <t xml:space="preserve">      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</si>
  <si>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        Капитальный ремонт муниципального жилищного фонда</t>
  </si>
  <si>
    <t xml:space="preserve">    Коммунальное хозяйство</t>
  </si>
  <si>
    <t xml:space="preserve">        Подпрограмма "Развитие инженерных инфраструктур"</t>
  </si>
  <si>
    <t xml:space="preserve">          Основное мероприятие "Развитие и организация инженерных инфраструктур"</t>
  </si>
  <si>
    <t xml:space="preserve">              Капитальные вложения в объекты государственной (муниципальной) собственности</t>
  </si>
  <si>
    <t xml:space="preserve">      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</si>
  <si>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 xml:space="preserve">            Приобретение автотранспортных средств и коммунальной техники</t>
  </si>
  <si>
    <t xml:space="preserve">            Организация уличного освещения в границах городского округа Кинешма</t>
  </si>
  <si>
    <t xml:space="preserve">            Монтаж и демонтаж праздничной иллюминации</t>
  </si>
  <si>
    <t xml:space="preserve">            Содержание источников нецентрализованного водоснабжения</t>
  </si>
  <si>
    <t xml:space="preserve">    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</si>
  <si>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    Содержание и ремонт детских игровых площадок</t>
  </si>
  <si>
    <t xml:space="preserve">            Ремонт мемориалов воинских захоронений, памятных знаков и других малых архитектурных форм на территории городского округа Кинешма</t>
  </si>
  <si>
    <t xml:space="preserve">      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</si>
  <si>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 xml:space="preserve">            Организация и содержание мест захоронений</t>
  </si>
  <si>
    <t xml:space="preserve">      Муниципальная программа "Формирование современной городской среды на территории муниципального образования "Городской округ Кинешма" на 2019-2022 годы"</t>
  </si>
  <si>
    <t xml:space="preserve">        Подпрограмма "Благоустройство дворовых и общественных территорий"</t>
  </si>
  <si>
    <t xml:space="preserve">          Региональный проект "Формирование комфортной городской среды"</t>
  </si>
  <si>
    <t xml:space="preserve">            Реализация программ формирования современной городской среды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</si>
  <si>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</si>
  <si>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</si>
  <si>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Муниципальная программа городского округа Кинешма "Охрана окружающей среды"</t>
  </si>
  <si>
    <t xml:space="preserve">        Подпрограмма "Развитие комплекса очистных сооружений и систем водоотведения в г. Кинешма"</t>
  </si>
  <si>
    <t xml:space="preserve">          Региональный проект "Оздоровление Волги"</t>
  </si>
  <si>
    <t xml:space="preserve">            Разработка проектной и рабочей документации на строительство и (или) реконструкцию комплексов очистных сооружений и систем водоотведения с целью сокращения доли загрязненных сточных вод</t>
  </si>
  <si>
    <t xml:space="preserve">        Подпрограмма "Молодежная политика городского округа Кинешма"</t>
  </si>
  <si>
    <t xml:space="preserve">          Основное мероприятие "Организация работы с молодежью"</t>
  </si>
  <si>
    <t xml:space="preserve">            Организация временного трудоустройства несовершеннолетних граждан в возрасте от 14 до 18 лет</t>
  </si>
  <si>
    <t xml:space="preserve">    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</si>
  <si>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    Организация и проведение спортивных мероприятий в рамках муниципального задания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</si>
  <si>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</si>
  <si>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 xml:space="preserve">          Основное мероприятие "Обеспечение антитеррористической защищенности объектов"</t>
  </si>
  <si>
    <t xml:space="preserve">  ФИЗИЧЕСКАЯ КУЛЬТУРА И СПОРТ</t>
  </si>
  <si>
    <t xml:space="preserve">    Массовый спорт</t>
  </si>
  <si>
    <t xml:space="preserve">      Муниципальная программа городского округа Кинешма "Развитие физической культуры и спорта в городском округе Кинешма"</t>
  </si>
  <si>
    <t xml:space="preserve">        Подпрограмма "Развитие физической культуры и массового спорта"</t>
  </si>
  <si>
    <t xml:space="preserve">          Основное мероприятие "Реализация "Всероссийского физкультурно-спортивного комплекса "Готов к труду и обороне" (ГТО)"</t>
  </si>
  <si>
    <t xml:space="preserve">    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</si>
  <si>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  Основное мероприятие "Физическое воспитание и обеспечение организации и проведения физкультурных и спортивных мероприятий"</t>
  </si>
  <si>
    <t xml:space="preserve">    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</si>
  <si>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 xml:space="preserve">      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</si>
  <si>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            Приобретение спортивного инвентаря и оборудования для лиц с ограниченными возможностями здоровья и инвалидов</t>
  </si>
  <si>
    <t xml:space="preserve">        Подпрограмма "Развитие системы подготовки спортивного резерва"</t>
  </si>
  <si>
    <t xml:space="preserve">      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</si>
  <si>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 xml:space="preserve">            Спортивная подготовка по олимпийским и неолимпийским видам спорта</t>
  </si>
  <si>
    <t xml:space="preserve">    Другие вопросы в области физической культуры и спорта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</si>
  <si>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</si>
  <si>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        Обеспечение деятельности главы городского округа Кинешма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</si>
  <si>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</si>
  <si>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</si>
  <si>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    Осуществление полномочий по созданию и организации деятельности комиссий по делам несовершеннолетних и защите их прав</t>
  </si>
  <si>
    <t xml:space="preserve">    Судебная система</t>
  </si>
  <si>
    <t xml:space="preserve">      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</si>
  <si>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 xml:space="preserve">            Осуществление исполнительно-распорядительными органами муниципальных образований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</si>
  <si>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 xml:space="preserve">            Услуги по технической инвентаризации зданий муниципального жилищного фонда городского округа Кинешма</t>
  </si>
  <si>
    <t xml:space="preserve">          Основное мероприятие "Оказание мер поддержки гражданам, участвующим в охране общественного порядка, создание условий для деятельности народной дружины"</t>
  </si>
  <si>
    <t xml:space="preserve">            Оказание мер поддержки гражданам, участвующим в охране общественного порядка, создание условий для деятельности народной дружины</t>
  </si>
  <si>
    <t xml:space="preserve">          Основное мероприятие "Реализация мероприятий по содействию занятости населения"</t>
  </si>
  <si>
    <t xml:space="preserve">            Организация общественных работ на территории городского округа Кинешма</t>
  </si>
  <si>
    <t xml:space="preserve">          Основное мероприятие "Оказание поддержки некоммерческим организациям"</t>
  </si>
  <si>
    <t xml:space="preserve">            Предоставление помещений народной дружине, социально - ориентированным некоммерческим организациям</t>
  </si>
  <si>
    <t xml:space="preserve">            Осуществление отдельных государственных полномочий в сфере административных правонарушений</t>
  </si>
  <si>
    <t xml:space="preserve">        Подпрограмма "Развитие институтов гражданского общества"</t>
  </si>
  <si>
    <t xml:space="preserve">      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</si>
  <si>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Оказание финансовой поддержки территориальным общественным самоуправлениям</t>
  </si>
  <si>
    <t xml:space="preserve">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</si>
  <si>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</si>
  <si>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  Основное мероприятие "Поддержка и развитие малого предпринимательства в городском округе Кинешма"</t>
  </si>
  <si>
    <t xml:space="preserve">            Предоставление субсидии на оказание социально-значимых бытовых услуг</t>
  </si>
  <si>
    <t xml:space="preserve">            Установка общедомовых приборов учета, благоустройтво придомовых территорий, газификация многоквартирных домов, капитальный ремонт многоквартирных домов в доле муниципального жилищного фонда</t>
  </si>
  <si>
    <t xml:space="preserve">            Оказание услуг по изготовлению технических заключений о состоянии строительных конструкций многоквартирных домов</t>
  </si>
  <si>
    <t xml:space="preserve">            Муниципальная поддержка капитального ремонта общего имущества в многоквартирных домах</t>
  </si>
  <si>
    <t xml:space="preserve">            Оплата коммунальных услуг, содержание, текущий ремонт жилых помещений, относящихся к свободному жилищному фонду</t>
  </si>
  <si>
    <t xml:space="preserve">    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</si>
  <si>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Подпрограмма "Переселение граждан из аварийного жилищного фонда"</t>
  </si>
  <si>
    <t xml:space="preserve">            Субсидии бюджетам городских округов на обеспечение мероприятий по переселению граждан из аварийного жилищного фонда, в том числе переселения граждан из аварийного жилищного фонда с учетом необходимости развития малоэтажного жилищного строительства за счет средств местных бюджетов</t>
  </si>
  <si>
    <t xml:space="preserve">    Другие вопросы в области жилищно-коммунального хозяйства</t>
  </si>
  <si>
    <t xml:space="preserve">    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</si>
  <si>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      Основное мероприятие "Формирование доступной среды жизнедеятельности для инвалидов"</t>
  </si>
  <si>
    <t xml:space="preserve">            Реализация инновационного социального проекта "Мы - лучи одного солнца"</t>
  </si>
  <si>
    <t xml:space="preserve">            "Повышение качества отдыха и оздоровления детей на базе муниципального учреждения городского округа Кинешма "Детская база отдыха "Радуга""</t>
  </si>
  <si>
    <t xml:space="preserve">            Обеспечение оздоровления детей (транспортные расходы)</t>
  </si>
  <si>
    <t xml:space="preserve">            Организация молодежных мероприятий</t>
  </si>
  <si>
    <t xml:space="preserve">    Пенсионное обеспечение</t>
  </si>
  <si>
    <t xml:space="preserve">      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</si>
  <si>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 xml:space="preserve">    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</si>
  <si>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Социальное обеспечение населения</t>
  </si>
  <si>
    <t xml:space="preserve">          Основное мероприятие "Предоставление мер поддержки отдельным категориям жителей"</t>
  </si>
  <si>
    <t xml:space="preserve">            Оказание материальной помощи гражданам, оказавшимся в трудной жизненной ситуации</t>
  </si>
  <si>
    <t xml:space="preserve">        Подпрограмма "Государственная и муниципальная поддержка граждан в сфере ипотечного жилищного кредитования"</t>
  </si>
  <si>
    <t xml:space="preserve">          Основное мероприятие "Улучшение жилищных условий граждан, проживающих на территории городского округа Кинешма"</t>
  </si>
  <si>
    <t xml:space="preserve">    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</si>
  <si>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    Подпрограмма "Обеспечение жильем молодых семей"</t>
  </si>
  <si>
    <t xml:space="preserve">          Основное мероприятие "Предоставление мер поддержки молодым семьям"</t>
  </si>
  <si>
    <t xml:space="preserve">            Предоставление социальных выплат молодым семьям на приобретение (строительство) жилого помещения</t>
  </si>
  <si>
    <t xml:space="preserve">            Субсидирование социально ориентированных некоммерческих организаций</t>
  </si>
  <si>
    <t xml:space="preserve">            Материальное обеспечение граждан, удостоенных звания "Почетный гражданин города Кинешма"</t>
  </si>
  <si>
    <t xml:space="preserve">  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</si>
  <si>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  Другие вопросы в области социальной политики</t>
  </si>
  <si>
    <t xml:space="preserve">            Предоставление молодому специалисту единовременной денежной выплаты</t>
  </si>
  <si>
    <t xml:space="preserve">            Оплата найма жилых помещений, снимаемых молодыми специалистами</t>
  </si>
  <si>
    <t xml:space="preserve">          Основное мероприятие "Предоставление мер социальной поддержки детям и семьям, имеющим детей"</t>
  </si>
  <si>
    <t xml:space="preserve">            Оказание адресной социальной помощи семьям, воспитывающих детей до 18 лет, находящихся в трудной жизненной ситуации</t>
  </si>
  <si>
    <t xml:space="preserve">          Основное мероприятие "Оказание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обстановке"</t>
  </si>
  <si>
    <t xml:space="preserve">    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</si>
  <si>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СРЕДСТВА МАССОВОЙ ИНФОРМАЦИИ</t>
  </si>
  <si>
    <t xml:space="preserve">    Телевидение и радиовещание</t>
  </si>
  <si>
    <t xml:space="preserve">          Основное мероприятие "Информационное сопровождение органов местного самоуправления городского округа Кинешма"</t>
  </si>
  <si>
    <t xml:space="preserve">  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</si>
  <si>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</si>
  <si>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  Подпрограмма "Повышение качества управления муниципальными финансами"</t>
  </si>
  <si>
    <t xml:space="preserve">          Основное мероприятие "Обеспечение сбалансированности и устойчивости бюджета городского округа Кинешма"</t>
  </si>
  <si>
    <t xml:space="preserve">            Управление муниципальным долгом городского округа Кинешма</t>
  </si>
  <si>
    <t xml:space="preserve">              Обслуживание государственного (муниципального) долга</t>
  </si>
  <si>
    <t>городская Дума городского округа Кинешма</t>
  </si>
  <si>
    <t>962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</si>
  <si>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</si>
  <si>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Непрограммные направления деятельности бюджета городского округа Кинешма городской Думы городского округа Кинешма</t>
  </si>
  <si>
    <t xml:space="preserve">        городская Дума городского округа Кинешма</t>
  </si>
  <si>
    <t xml:space="preserve">          городская Дума городского округа Кинешма</t>
  </si>
  <si>
    <t xml:space="preserve">            Обеспечение функционирования председателя городского округа Кинешма</t>
  </si>
  <si>
    <t xml:space="preserve">            Обеспечение функционирования аппарата городской Думы городского округа Кинешма</t>
  </si>
  <si>
    <t xml:space="preserve">            Обеспечение функционирования депутатов городской Думы городского округа Кинешма</t>
  </si>
  <si>
    <t xml:space="preserve">            Выполнение других обязательств городского округа Кинешма</t>
  </si>
  <si>
    <t>Контрольно-счетная комиссия городского округа Кинешма</t>
  </si>
  <si>
    <t>963</t>
  </si>
  <si>
    <t xml:space="preserve">      Непрограммные направления деятельности бюджета городского округа Кинешма Контрольно-счетной комиссии городского округа Кинешма</t>
  </si>
  <si>
    <t xml:space="preserve">        Контрольно-счетной комиссии городского округа Кинешма</t>
  </si>
  <si>
    <t xml:space="preserve">          Контрольно-счетной комиссии городского округа Кинешма</t>
  </si>
  <si>
    <t xml:space="preserve">            Обеспечение функционирования Председателя Контрольно-счетной комиссии городского округа Кинешма</t>
  </si>
  <si>
    <t xml:space="preserve">            Обеспечение функционирования членов и аппарата Контрольно-счетной комиссии городского округа Кинешма</t>
  </si>
  <si>
    <t xml:space="preserve">          Основное мероприятие "Управление и распоряжение муниципальным имуществом городского округа Кинешма"</t>
  </si>
  <si>
    <t xml:space="preserve">      Муниципальная программа городского округа Кинешма "Управление муниципальным имуществом в городском округе Кинешма"</t>
  </si>
  <si>
    <t xml:space="preserve">      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</si>
  <si>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  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</si>
  <si>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      Подпрограмма "Обеспечение приватизации и содержание имущества муниципальной казны"</t>
  </si>
  <si>
    <t xml:space="preserve">            Обеспечение приватизации и проведение предпродажной подготовки объектов недвижимости</t>
  </si>
  <si>
    <t xml:space="preserve">            Содержание объектов недвижимости, входящих в состав имущества муниципальной казны</t>
  </si>
  <si>
    <t xml:space="preserve">            Эффективное управление, распоряжение и сохранность имущества, входящего в состав имущества муниципальной казны</t>
  </si>
  <si>
    <t>4510120150</t>
  </si>
  <si>
    <t>4610111580</t>
  </si>
  <si>
    <t>4820200000</t>
  </si>
  <si>
    <t>4820211550</t>
  </si>
  <si>
    <t>4900111610</t>
  </si>
  <si>
    <t>4900111600</t>
  </si>
  <si>
    <t>4900111560</t>
  </si>
  <si>
    <t>4900111590</t>
  </si>
  <si>
    <t>5110111570</t>
  </si>
  <si>
    <t>5410511620</t>
  </si>
  <si>
    <t>5410511630</t>
  </si>
  <si>
    <t>8090000370</t>
  </si>
  <si>
    <t>8090010030</t>
  </si>
  <si>
    <t xml:space="preserve">        Реконструкция и ремонт спортивных площадок, подготовка, заливка и содержание катков в зимний период</t>
  </si>
  <si>
    <t xml:space="preserve">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</si>
  <si>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 xml:space="preserve">    Региональный проект "Обеспечение устойчивого сокращения неприггодного для проживания жилищного фонда"</t>
  </si>
  <si>
    <t xml:space="preserve">        Приобретения инертного материала в рамках содержания автомобильных дорог с грунтовым и щебеночным покрытием</t>
  </si>
  <si>
    <t xml:space="preserve">    Основное мероприятие "Установка системы видеонаблюдения с последующей трансляцией видеопотока через сеть "Интернет" в режиме онлайн на сайт www.gorodsreda.ru при реализации проектов создания комфортной городской среды в малых городах и исторических поселениях в рамках проведения Всероссийского конкурса лучших проектов создания комфортной городской среды"</t>
  </si>
  <si>
    <t xml:space="preserve">        Установка, настройка, подключение видеокамер к системе видеонаблюдения с последующей трансляцией видеопотока через сеть "Интернет" в режиме онлайн на сайт www.gorodsreda.ru</t>
  </si>
  <si>
    <t>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</si>
  <si>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</si>
  <si>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Прочие расходы по обеспечению антитеррористической защищенности объектов муниципальной собственности</t>
  </si>
  <si>
    <t xml:space="preserve">        Обеспечение физической охраны общеобразовательных организаций</t>
  </si>
  <si>
    <t xml:space="preserve">        Установка систем видеонаблюдения (видеокамер) на объектах спорта, образования, культуры</t>
  </si>
  <si>
    <t xml:space="preserve">        Установка средств инженерно-технической защиты</t>
  </si>
  <si>
    <t xml:space="preserve">        Оплата за услуги охраны объектов недвижимости, входящих в состав имущества муниципальной казны</t>
  </si>
  <si>
    <t xml:space="preserve">        Устройство и ремонт тротуаров в границах городского округа Кинешма</t>
  </si>
  <si>
    <t>Муниципальная программа городского округа Кинешма "Профилактика правонарушений в городском округе Кинешма"</t>
  </si>
  <si>
    <t xml:space="preserve">  Муниципальная программа городского округа Кинешма "Профилактика правонарушений в городском округе Кинешма"</t>
  </si>
  <si>
    <t xml:space="preserve">        Обеспечение деятельности по информационному сопровождению городского округа Кинешма</t>
  </si>
  <si>
    <t xml:space="preserve">    Основное мероприятие "Информатизация городского округа Кинешма"</t>
  </si>
  <si>
    <t xml:space="preserve">        Организация мероприятий по технической защите информации в городском округе Кинешма</t>
  </si>
  <si>
    <t xml:space="preserve">        Развитие и сопровождение информационно-телекоммуникационной системы городского округа Кинешма</t>
  </si>
  <si>
    <t>Бюджетные ассигнования 2022 год</t>
  </si>
  <si>
    <t xml:space="preserve">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</si>
  <si>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Кинешма"</t>
  </si>
  <si>
    <t xml:space="preserve">            Установка систем видеонаблюдения (видеокамер) на объектах спорта, образования, культуры</t>
  </si>
  <si>
    <t xml:space="preserve">            Установка средств инженерно-технической защиты</t>
  </si>
  <si>
    <t xml:space="preserve">            Обеспечение физической охраны общеобразовательных организаций</t>
  </si>
  <si>
    <t xml:space="preserve">          Основное мероприятие "Установка системы видеонаблюдения с последующей трансляцией видеопотока через сеть "Интернет" в режиме онлайн на сайт www.gorodsreda.ru при реализации проектов создания комфортной городской среды в малых городах и исторических поселениях в рамках проведения Всероссийского конкурса лучших проектов создания комфортной городской среды"</t>
  </si>
  <si>
    <t xml:space="preserve">            Установка, настройка, подключение видеокамер к системе видеонаблюдения с последующей трансляцией видеопотока через сеть "Интернет" в режиме онлайн на сайт www.gorodsreda.ru</t>
  </si>
  <si>
    <t xml:space="preserve">      Муниципальная программа городского округа Кинешма "Профилактика правонарушений в городском округе Кинешма"</t>
  </si>
  <si>
    <t xml:space="preserve">        Муниципальная программа городского округа Кинешма "Профилактика правонарушений в городском округе Кинешма"</t>
  </si>
  <si>
    <t xml:space="preserve">            Приобретения инертного материала в рамках содержания автомобильных дорог с грунтовым и щебеночным покрытием</t>
  </si>
  <si>
    <t xml:space="preserve">            Устройство и ремонт тротуаров в границах городского округа Кинешма</t>
  </si>
  <si>
    <t xml:space="preserve">            Реконструкция и ремонт спортивных площадок, подготовка, заливка и содержание катков в зимний период</t>
  </si>
  <si>
    <t xml:space="preserve">            Прочие расходы по обеспечению антитеррористической защищенности объектов муниципальной собственности</t>
  </si>
  <si>
    <t xml:space="preserve">          Основное мероприятие "Информатизация городского округа Кинешма"</t>
  </si>
  <si>
    <t xml:space="preserve">            Организация мероприятий по технической защите информации в городском округе Кинешма</t>
  </si>
  <si>
    <t xml:space="preserve">            Развитие и сопровождение информационно-телекоммуникационной системы городского округа Кинешма</t>
  </si>
  <si>
    <t xml:space="preserve">    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</si>
  <si>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 xml:space="preserve">          Региональный проект "Обеспечение устойчивого сокращения неприггодного для проживания жилищного фонда"</t>
  </si>
  <si>
    <t xml:space="preserve">            Обеспечение деятельности по информационному сопровождению городского округа Кинешма</t>
  </si>
  <si>
    <t xml:space="preserve">            Оплата за услуги охраны объектов недвижимости, входящих в состав имущества муниципальной казны</t>
  </si>
  <si>
    <t>Распределение бюджетных ассигнований по разделам, подразделам и целевым статьям муниципальных программ и  непрограммным направлениям деятельности, группам видов расходов классификации расходов бюджета городского округа Кинешма на 2020 год и плановый период 2021 и 2022 годов</t>
  </si>
  <si>
    <t>Распределение бюджетных ассигнований по разделам, подразделам, целевым статьям и видам расходов классификации расходов бюджета в ведомственной структуре расходов бюджета городского округа Кинешма на 2020 год и плановый период 2021 и 2022 годов</t>
  </si>
  <si>
    <t xml:space="preserve">Приложение 5
к проекту решения городской Думы 
городского округа Кинешма "О бюджете городского округа Кинешма 
на 2020 год и плановый период 2021 и 2022 годов" 
от _________________ № __________   
</t>
  </si>
  <si>
    <t xml:space="preserve">Приложение 4
к проекту решения городской Думы 
городского округа Кинешма "О бюджете городского округа Кинешма 
на 2020 год и плановый период 2021 и 2022 годов" 
от _________________ № __________   
</t>
  </si>
</sst>
</file>

<file path=xl/styles.xml><?xml version="1.0" encoding="utf-8"?>
<styleSheet xmlns="http://schemas.openxmlformats.org/spreadsheetml/2006/main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.0"/>
    <numFmt numFmtId="168" formatCode="#,##0.00_ ;\-#,##0.00\ "/>
  </numFmts>
  <fonts count="49">
    <font>
      <sz val="10"/>
      <name val="Georgia"/>
      <charset val="204"/>
    </font>
    <font>
      <sz val="10"/>
      <name val="Georgia"/>
      <family val="1"/>
      <charset val="204"/>
    </font>
    <font>
      <sz val="8"/>
      <name val="Georgia"/>
      <family val="1"/>
      <charset val="204"/>
    </font>
    <font>
      <sz val="9"/>
      <name val="Georgia"/>
      <family val="1"/>
      <charset val="204"/>
    </font>
    <font>
      <sz val="9"/>
      <name val="Georgia"/>
      <family val="1"/>
      <charset val="204"/>
    </font>
    <font>
      <sz val="10"/>
      <name val="Georgia"/>
      <family val="1"/>
      <charset val="204"/>
    </font>
    <font>
      <sz val="14"/>
      <name val="Academy"/>
      <charset val="204"/>
    </font>
    <font>
      <sz val="8"/>
      <name val="Academy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Georgia"/>
      <family val="1"/>
      <charset val="204"/>
    </font>
    <font>
      <sz val="12"/>
      <name val="Georgia"/>
      <family val="1"/>
      <charset val="204"/>
    </font>
    <font>
      <sz val="11"/>
      <name val="Calibri"/>
      <family val="2"/>
    </font>
    <font>
      <sz val="14"/>
      <name val="Times New Roman"/>
      <family val="1"/>
      <charset val="204"/>
    </font>
    <font>
      <b/>
      <sz val="12"/>
      <name val="Georgia"/>
      <family val="1"/>
      <charset val="204"/>
    </font>
    <font>
      <sz val="12"/>
      <name val="DFKai-SB"/>
      <family val="4"/>
    </font>
    <font>
      <b/>
      <sz val="12"/>
      <name val="Cambria"/>
      <family val="1"/>
      <charset val="204"/>
    </font>
    <font>
      <sz val="10"/>
      <name val="Georgia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Georgia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Georgia"/>
      <family val="1"/>
      <charset val="204"/>
    </font>
    <font>
      <b/>
      <i/>
      <sz val="12"/>
      <name val="Georgia"/>
      <family val="1"/>
      <charset val="204"/>
    </font>
    <font>
      <sz val="9"/>
      <color rgb="FFFF0000"/>
      <name val="Georgia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3">
    <xf numFmtId="0" fontId="0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5" fillId="0" borderId="0"/>
    <xf numFmtId="0" fontId="26" fillId="3" borderId="0"/>
    <xf numFmtId="0" fontId="26" fillId="0" borderId="0">
      <alignment horizontal="left" vertical="top" wrapText="1"/>
    </xf>
    <xf numFmtId="0" fontId="26" fillId="0" borderId="0">
      <alignment horizontal="left" wrapText="1"/>
    </xf>
    <xf numFmtId="0" fontId="26" fillId="0" borderId="0"/>
    <xf numFmtId="0" fontId="27" fillId="0" borderId="0">
      <alignment horizontal="center" wrapText="1"/>
    </xf>
    <xf numFmtId="0" fontId="27" fillId="0" borderId="0">
      <alignment horizontal="center" wrapText="1"/>
    </xf>
    <xf numFmtId="0" fontId="27" fillId="0" borderId="0">
      <alignment horizontal="center"/>
    </xf>
    <xf numFmtId="0" fontId="27" fillId="0" borderId="0">
      <alignment horizontal="center"/>
    </xf>
    <xf numFmtId="0" fontId="26" fillId="0" borderId="0">
      <alignment horizontal="right"/>
    </xf>
    <xf numFmtId="0" fontId="26" fillId="0" borderId="0">
      <alignment wrapText="1"/>
    </xf>
    <xf numFmtId="0" fontId="26" fillId="3" borderId="15"/>
    <xf numFmtId="0" fontId="26" fillId="0" borderId="0">
      <alignment horizontal="right"/>
    </xf>
    <xf numFmtId="0" fontId="26" fillId="0" borderId="16">
      <alignment horizontal="center" vertical="center" wrapText="1"/>
    </xf>
    <xf numFmtId="0" fontId="26" fillId="3" borderId="15"/>
    <xf numFmtId="0" fontId="26" fillId="3" borderId="17"/>
    <xf numFmtId="0" fontId="26" fillId="0" borderId="16">
      <alignment horizontal="center" vertical="center" wrapText="1"/>
    </xf>
    <xf numFmtId="49" fontId="26" fillId="0" borderId="16">
      <alignment horizontal="center" vertical="top" shrinkToFit="1"/>
    </xf>
    <xf numFmtId="0" fontId="26" fillId="0" borderId="18"/>
    <xf numFmtId="0" fontId="26" fillId="0" borderId="16">
      <alignment horizontal="center" vertical="top" wrapText="1"/>
    </xf>
    <xf numFmtId="0" fontId="26" fillId="0" borderId="16">
      <alignment horizontal="center" vertical="center" shrinkToFit="1"/>
    </xf>
    <xf numFmtId="4" fontId="26" fillId="0" borderId="16">
      <alignment horizontal="right" vertical="top" shrinkToFit="1"/>
    </xf>
    <xf numFmtId="0" fontId="26" fillId="3" borderId="19"/>
    <xf numFmtId="10" fontId="26" fillId="0" borderId="16">
      <alignment horizontal="center" vertical="top" shrinkToFit="1"/>
    </xf>
    <xf numFmtId="0" fontId="28" fillId="0" borderId="16">
      <alignment horizontal="left"/>
    </xf>
    <xf numFmtId="0" fontId="26" fillId="3" borderId="19"/>
    <xf numFmtId="4" fontId="28" fillId="4" borderId="16">
      <alignment horizontal="right" vertical="top" shrinkToFit="1"/>
    </xf>
    <xf numFmtId="49" fontId="28" fillId="0" borderId="16">
      <alignment horizontal="left" vertical="top" shrinkToFit="1"/>
    </xf>
    <xf numFmtId="0" fontId="26" fillId="3" borderId="17"/>
    <xf numFmtId="4" fontId="28" fillId="4" borderId="16">
      <alignment horizontal="right" vertical="top" shrinkToFit="1"/>
    </xf>
    <xf numFmtId="0" fontId="26" fillId="0" borderId="19"/>
    <xf numFmtId="10" fontId="28" fillId="4" borderId="16">
      <alignment horizontal="center" vertical="top" shrinkToFit="1"/>
    </xf>
    <xf numFmtId="0" fontId="26" fillId="0" borderId="0">
      <alignment horizontal="left" wrapText="1"/>
    </xf>
    <xf numFmtId="0" fontId="26" fillId="0" borderId="0"/>
    <xf numFmtId="49" fontId="26" fillId="0" borderId="16">
      <alignment horizontal="left" vertical="top" wrapText="1"/>
    </xf>
    <xf numFmtId="0" fontId="26" fillId="3" borderId="15">
      <alignment horizontal="left"/>
    </xf>
    <xf numFmtId="4" fontId="26" fillId="5" borderId="16">
      <alignment horizontal="right" vertical="top" shrinkToFit="1"/>
    </xf>
    <xf numFmtId="0" fontId="26" fillId="0" borderId="16">
      <alignment horizontal="left" vertical="top" wrapText="1"/>
    </xf>
    <xf numFmtId="0" fontId="26" fillId="3" borderId="17">
      <alignment horizontal="center"/>
    </xf>
    <xf numFmtId="4" fontId="28" fillId="5" borderId="16">
      <alignment horizontal="right" vertical="top" shrinkToFit="1"/>
    </xf>
    <xf numFmtId="0" fontId="26" fillId="3" borderId="0">
      <alignment horizontal="center"/>
    </xf>
    <xf numFmtId="10" fontId="28" fillId="5" borderId="16">
      <alignment horizontal="center" vertical="top" shrinkToFit="1"/>
    </xf>
    <xf numFmtId="4" fontId="26" fillId="0" borderId="16">
      <alignment horizontal="right" vertical="top" shrinkToFit="1"/>
    </xf>
    <xf numFmtId="0" fontId="26" fillId="3" borderId="17">
      <alignment horizontal="left"/>
    </xf>
    <xf numFmtId="49" fontId="28" fillId="0" borderId="16">
      <alignment horizontal="left" vertical="top" wrapText="1"/>
    </xf>
    <xf numFmtId="0" fontId="26" fillId="3" borderId="19">
      <alignment horizontal="left"/>
    </xf>
    <xf numFmtId="0" fontId="26" fillId="3" borderId="0">
      <alignment horizontal="left"/>
    </xf>
    <xf numFmtId="4" fontId="26" fillId="0" borderId="18">
      <alignment horizontal="right" shrinkToFit="1"/>
    </xf>
    <xf numFmtId="4" fontId="26" fillId="0" borderId="0">
      <alignment horizontal="right" shrinkToFit="1"/>
    </xf>
    <xf numFmtId="0" fontId="26" fillId="3" borderId="19">
      <alignment horizontal="center"/>
    </xf>
    <xf numFmtId="164" fontId="29" fillId="0" borderId="0">
      <alignment vertical="top" wrapText="1"/>
    </xf>
    <xf numFmtId="0" fontId="25" fillId="0" borderId="0"/>
    <xf numFmtId="0" fontId="11" fillId="0" borderId="0"/>
    <xf numFmtId="0" fontId="30" fillId="0" borderId="0">
      <alignment vertical="top" wrapText="1"/>
    </xf>
    <xf numFmtId="0" fontId="5" fillId="0" borderId="0"/>
    <xf numFmtId="0" fontId="5" fillId="0" borderId="0"/>
    <xf numFmtId="0" fontId="24" fillId="0" borderId="0"/>
    <xf numFmtId="0" fontId="11" fillId="2" borderId="0"/>
    <xf numFmtId="0" fontId="29" fillId="0" borderId="0">
      <alignment vertical="top" wrapText="1"/>
    </xf>
    <xf numFmtId="0" fontId="29" fillId="0" borderId="0">
      <alignment vertical="top" wrapText="1"/>
    </xf>
    <xf numFmtId="0" fontId="18" fillId="0" borderId="0"/>
    <xf numFmtId="0" fontId="1" fillId="0" borderId="0"/>
    <xf numFmtId="0" fontId="6" fillId="0" borderId="0"/>
    <xf numFmtId="165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26" fillId="0" borderId="16">
      <alignment horizontal="left" vertical="top" wrapText="1"/>
    </xf>
    <xf numFmtId="0" fontId="28" fillId="0" borderId="16">
      <alignment horizontal="left" vertical="top" wrapText="1"/>
    </xf>
    <xf numFmtId="0" fontId="33" fillId="0" borderId="0">
      <alignment horizontal="left" vertical="top" wrapText="1"/>
    </xf>
    <xf numFmtId="0" fontId="33" fillId="0" borderId="0"/>
    <xf numFmtId="0" fontId="34" fillId="0" borderId="0">
      <alignment horizontal="center" wrapText="1"/>
    </xf>
    <xf numFmtId="0" fontId="34" fillId="0" borderId="0">
      <alignment horizontal="center"/>
    </xf>
    <xf numFmtId="0" fontId="33" fillId="0" borderId="0">
      <alignment wrapText="1"/>
    </xf>
    <xf numFmtId="0" fontId="33" fillId="0" borderId="0">
      <alignment horizontal="right"/>
    </xf>
    <xf numFmtId="0" fontId="33" fillId="0" borderId="20">
      <alignment horizontal="center" vertical="center" wrapText="1"/>
    </xf>
    <xf numFmtId="0" fontId="33" fillId="0" borderId="16">
      <alignment horizontal="center" vertical="center" shrinkToFit="1"/>
    </xf>
    <xf numFmtId="0" fontId="33" fillId="0" borderId="16">
      <alignment horizontal="left" vertical="top" wrapText="1"/>
    </xf>
    <xf numFmtId="4" fontId="33" fillId="5" borderId="16">
      <alignment horizontal="right" vertical="top" shrinkToFit="1"/>
    </xf>
    <xf numFmtId="0" fontId="35" fillId="0" borderId="21">
      <alignment horizontal="left"/>
    </xf>
    <xf numFmtId="4" fontId="35" fillId="4" borderId="16">
      <alignment horizontal="right" vertical="top" shrinkToFit="1"/>
    </xf>
    <xf numFmtId="0" fontId="33" fillId="0" borderId="19"/>
    <xf numFmtId="0" fontId="33" fillId="0" borderId="0">
      <alignment horizontal="left" wrapText="1"/>
    </xf>
    <xf numFmtId="0" fontId="33" fillId="0" borderId="0"/>
    <xf numFmtId="0" fontId="33" fillId="0" borderId="0"/>
    <xf numFmtId="0" fontId="33" fillId="3" borderId="0"/>
    <xf numFmtId="0" fontId="35" fillId="0" borderId="16">
      <alignment horizontal="left" vertical="top" wrapText="1"/>
    </xf>
    <xf numFmtId="0" fontId="33" fillId="3" borderId="0">
      <alignment horizontal="center"/>
    </xf>
    <xf numFmtId="4" fontId="33" fillId="0" borderId="16">
      <alignment horizontal="right" vertical="top" shrinkToFit="1"/>
    </xf>
    <xf numFmtId="4" fontId="33" fillId="0" borderId="0">
      <alignment horizontal="right" shrinkToFit="1"/>
    </xf>
  </cellStyleXfs>
  <cellXfs count="412">
    <xf numFmtId="0" fontId="0" fillId="0" borderId="0" xfId="0"/>
    <xf numFmtId="0" fontId="3" fillId="0" borderId="0" xfId="0" applyFont="1"/>
    <xf numFmtId="0" fontId="4" fillId="0" borderId="0" xfId="67" applyFont="1"/>
    <xf numFmtId="0" fontId="5" fillId="0" borderId="0" xfId="67" applyFont="1"/>
    <xf numFmtId="0" fontId="9" fillId="0" borderId="0" xfId="0" applyFont="1"/>
    <xf numFmtId="0" fontId="8" fillId="0" borderId="0" xfId="67" applyFont="1"/>
    <xf numFmtId="0" fontId="9" fillId="0" borderId="0" xfId="66" applyFont="1"/>
    <xf numFmtId="0" fontId="10" fillId="0" borderId="0" xfId="66" applyFont="1" applyFill="1" applyAlignment="1"/>
    <xf numFmtId="0" fontId="10" fillId="0" borderId="0" xfId="66" applyFont="1" applyFill="1"/>
    <xf numFmtId="49" fontId="10" fillId="0" borderId="0" xfId="66" applyNumberFormat="1" applyFont="1"/>
    <xf numFmtId="0" fontId="9" fillId="0" borderId="1" xfId="66" applyFont="1" applyBorder="1" applyAlignment="1">
      <alignment horizontal="center" vertical="center" wrapText="1"/>
    </xf>
    <xf numFmtId="49" fontId="9" fillId="0" borderId="2" xfId="66" applyNumberFormat="1" applyFont="1" applyBorder="1" applyAlignment="1">
      <alignment horizontal="center" vertical="center"/>
    </xf>
    <xf numFmtId="49" fontId="9" fillId="0" borderId="2" xfId="66" applyNumberFormat="1" applyFont="1" applyBorder="1" applyAlignment="1">
      <alignment horizontal="center" vertical="center" wrapText="1"/>
    </xf>
    <xf numFmtId="49" fontId="9" fillId="0" borderId="3" xfId="66" applyNumberFormat="1" applyFont="1" applyBorder="1" applyAlignment="1">
      <alignment horizontal="center" vertical="center" wrapText="1"/>
    </xf>
    <xf numFmtId="49" fontId="9" fillId="0" borderId="3" xfId="66" applyNumberFormat="1" applyFont="1" applyBorder="1" applyAlignment="1">
      <alignment vertical="center"/>
    </xf>
    <xf numFmtId="167" fontId="9" fillId="0" borderId="2" xfId="66" applyNumberFormat="1" applyFont="1" applyBorder="1" applyAlignment="1">
      <alignment vertical="center" wrapText="1"/>
    </xf>
    <xf numFmtId="49" fontId="9" fillId="0" borderId="4" xfId="66" applyNumberFormat="1" applyFont="1" applyBorder="1" applyAlignment="1">
      <alignment vertical="center"/>
    </xf>
    <xf numFmtId="167" fontId="9" fillId="0" borderId="2" xfId="66" applyNumberFormat="1" applyFont="1" applyBorder="1" applyAlignment="1">
      <alignment vertical="center"/>
    </xf>
    <xf numFmtId="3" fontId="9" fillId="0" borderId="0" xfId="66" applyNumberFormat="1" applyFont="1"/>
    <xf numFmtId="49" fontId="10" fillId="0" borderId="0" xfId="66" applyNumberFormat="1" applyFont="1" applyFill="1"/>
    <xf numFmtId="167" fontId="9" fillId="0" borderId="1" xfId="66" applyNumberFormat="1" applyFont="1" applyFill="1" applyBorder="1" applyAlignment="1">
      <alignment horizontal="center"/>
    </xf>
    <xf numFmtId="49" fontId="10" fillId="0" borderId="2" xfId="66" applyNumberFormat="1" applyFont="1" applyBorder="1" applyAlignment="1">
      <alignment horizontal="center" vertical="center" wrapText="1"/>
    </xf>
    <xf numFmtId="49" fontId="10" fillId="0" borderId="3" xfId="66" applyNumberFormat="1" applyFont="1" applyBorder="1" applyAlignment="1">
      <alignment horizontal="center" vertical="center" wrapText="1"/>
    </xf>
    <xf numFmtId="167" fontId="10" fillId="0" borderId="1" xfId="66" applyNumberFormat="1" applyFont="1" applyFill="1" applyBorder="1" applyAlignment="1">
      <alignment horizontal="center" vertical="center"/>
    </xf>
    <xf numFmtId="49" fontId="14" fillId="0" borderId="1" xfId="67" applyNumberFormat="1" applyFont="1" applyFill="1" applyBorder="1" applyAlignment="1">
      <alignment horizontal="center" vertical="center"/>
    </xf>
    <xf numFmtId="49" fontId="15" fillId="0" borderId="1" xfId="67" applyNumberFormat="1" applyFont="1" applyFill="1" applyBorder="1" applyAlignment="1">
      <alignment horizontal="center" vertical="center"/>
    </xf>
    <xf numFmtId="0" fontId="15" fillId="0" borderId="1" xfId="67" applyFont="1" applyFill="1" applyBorder="1" applyAlignment="1">
      <alignment horizontal="center" vertical="center"/>
    </xf>
    <xf numFmtId="49" fontId="15" fillId="0" borderId="1" xfId="67" applyNumberFormat="1" applyFont="1" applyBorder="1" applyAlignment="1">
      <alignment horizontal="center" vertical="center"/>
    </xf>
    <xf numFmtId="0" fontId="15" fillId="0" borderId="1" xfId="67" applyFont="1" applyBorder="1" applyAlignment="1">
      <alignment horizontal="center" vertical="center"/>
    </xf>
    <xf numFmtId="166" fontId="15" fillId="0" borderId="1" xfId="67" applyNumberFormat="1" applyFont="1" applyFill="1" applyBorder="1" applyAlignment="1">
      <alignment horizontal="center" vertical="center"/>
    </xf>
    <xf numFmtId="0" fontId="8" fillId="0" borderId="1" xfId="67" applyFont="1" applyBorder="1" applyAlignment="1">
      <alignment horizontal="center" vertical="center" wrapText="1"/>
    </xf>
    <xf numFmtId="0" fontId="8" fillId="0" borderId="1" xfId="67" applyFont="1" applyBorder="1" applyAlignment="1">
      <alignment horizontal="center" vertical="center" textRotation="90" wrapText="1"/>
    </xf>
    <xf numFmtId="166" fontId="8" fillId="0" borderId="1" xfId="67" applyNumberFormat="1" applyFont="1" applyBorder="1" applyAlignment="1">
      <alignment horizontal="center" vertical="center" wrapText="1"/>
    </xf>
    <xf numFmtId="166" fontId="14" fillId="0" borderId="1" xfId="67" applyNumberFormat="1" applyFont="1" applyFill="1" applyBorder="1" applyAlignment="1">
      <alignment horizontal="center" vertical="center"/>
    </xf>
    <xf numFmtId="166" fontId="14" fillId="0" borderId="1" xfId="67" applyNumberFormat="1" applyFont="1" applyBorder="1" applyAlignment="1">
      <alignment horizontal="center" vertical="center"/>
    </xf>
    <xf numFmtId="166" fontId="15" fillId="0" borderId="1" xfId="67" applyNumberFormat="1" applyFont="1" applyBorder="1" applyAlignment="1">
      <alignment horizontal="center" vertical="center"/>
    </xf>
    <xf numFmtId="0" fontId="8" fillId="0" borderId="1" xfId="67" applyFont="1" applyBorder="1" applyAlignment="1">
      <alignment horizontal="center"/>
    </xf>
    <xf numFmtId="0" fontId="14" fillId="0" borderId="1" xfId="67" applyFont="1" applyBorder="1" applyAlignment="1">
      <alignment horizontal="center" vertical="center"/>
    </xf>
    <xf numFmtId="49" fontId="15" fillId="6" borderId="1" xfId="67" applyNumberFormat="1" applyFont="1" applyFill="1" applyBorder="1" applyAlignment="1">
      <alignment horizontal="center" vertical="center"/>
    </xf>
    <xf numFmtId="0" fontId="3" fillId="0" borderId="0" xfId="67" applyFont="1"/>
    <xf numFmtId="0" fontId="12" fillId="2" borderId="0" xfId="0" applyFont="1" applyFill="1" applyAlignment="1">
      <alignment horizontal="center" vertical="center" wrapText="1"/>
    </xf>
    <xf numFmtId="0" fontId="8" fillId="0" borderId="0" xfId="67" applyFont="1" applyAlignment="1">
      <alignment horizontal="center" vertical="center"/>
    </xf>
    <xf numFmtId="166" fontId="8" fillId="0" borderId="0" xfId="67" applyNumberFormat="1" applyFont="1" applyAlignment="1">
      <alignment horizontal="center" vertical="center"/>
    </xf>
    <xf numFmtId="0" fontId="9" fillId="0" borderId="0" xfId="67" applyFont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 shrinkToFit="1"/>
    </xf>
    <xf numFmtId="4" fontId="12" fillId="2" borderId="1" xfId="0" applyNumberFormat="1" applyFont="1" applyFill="1" applyBorder="1" applyAlignment="1">
      <alignment horizontal="center" vertical="center" shrinkToFit="1"/>
    </xf>
    <xf numFmtId="0" fontId="17" fillId="0" borderId="0" xfId="0" applyFont="1"/>
    <xf numFmtId="0" fontId="13" fillId="2" borderId="1" xfId="0" applyFont="1" applyFill="1" applyBorder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 shrinkToFit="1"/>
    </xf>
    <xf numFmtId="0" fontId="12" fillId="2" borderId="0" xfId="0" applyFont="1" applyFill="1" applyAlignment="1">
      <alignment horizontal="left" vertical="center" shrinkToFit="1"/>
    </xf>
    <xf numFmtId="0" fontId="12" fillId="2" borderId="0" xfId="0" applyFont="1" applyFill="1" applyAlignment="1">
      <alignment horizontal="center" vertical="center" shrinkToFit="1"/>
    </xf>
    <xf numFmtId="0" fontId="12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7" fillId="0" borderId="0" xfId="0" applyFont="1" applyFill="1"/>
    <xf numFmtId="166" fontId="14" fillId="6" borderId="1" xfId="67" applyNumberFormat="1" applyFont="1" applyFill="1" applyBorder="1" applyAlignment="1">
      <alignment horizontal="center" vertical="center"/>
    </xf>
    <xf numFmtId="166" fontId="15" fillId="6" borderId="1" xfId="67" applyNumberFormat="1" applyFont="1" applyFill="1" applyBorder="1" applyAlignment="1">
      <alignment horizontal="center" vertical="center"/>
    </xf>
    <xf numFmtId="166" fontId="31" fillId="0" borderId="1" xfId="67" applyNumberFormat="1" applyFont="1" applyFill="1" applyBorder="1" applyAlignment="1">
      <alignment horizontal="center" vertical="center"/>
    </xf>
    <xf numFmtId="0" fontId="8" fillId="0" borderId="0" xfId="67" applyFont="1" applyAlignment="1">
      <alignment horizontal="left" vertical="center"/>
    </xf>
    <xf numFmtId="0" fontId="8" fillId="0" borderId="0" xfId="67" applyFont="1" applyAlignment="1">
      <alignment horizontal="left" vertical="center" wrapText="1"/>
    </xf>
    <xf numFmtId="0" fontId="12" fillId="0" borderId="1" xfId="0" applyFont="1" applyBorder="1" applyAlignment="1">
      <alignment vertical="center" shrinkToFit="1"/>
    </xf>
    <xf numFmtId="0" fontId="17" fillId="0" borderId="0" xfId="0" applyFont="1" applyAlignment="1"/>
    <xf numFmtId="0" fontId="13" fillId="0" borderId="1" xfId="0" applyFont="1" applyBorder="1" applyAlignment="1">
      <alignment vertical="center" shrinkToFit="1"/>
    </xf>
    <xf numFmtId="0" fontId="13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4" fontId="12" fillId="2" borderId="0" xfId="0" applyNumberFormat="1" applyFont="1" applyFill="1" applyAlignment="1">
      <alignment horizontal="center" vertical="center" wrapText="1"/>
    </xf>
    <xf numFmtId="0" fontId="17" fillId="0" borderId="1" xfId="0" applyFont="1" applyBorder="1" applyAlignment="1"/>
    <xf numFmtId="4" fontId="12" fillId="0" borderId="0" xfId="0" applyNumberFormat="1" applyFont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165" fontId="12" fillId="0" borderId="1" xfId="68" applyFont="1" applyBorder="1" applyAlignment="1">
      <alignment vertical="center"/>
    </xf>
    <xf numFmtId="165" fontId="12" fillId="0" borderId="1" xfId="68" applyFont="1" applyBorder="1" applyAlignment="1">
      <alignment horizontal="center" vertical="center"/>
    </xf>
    <xf numFmtId="165" fontId="13" fillId="0" borderId="1" xfId="68" applyFont="1" applyBorder="1" applyAlignment="1">
      <alignment vertical="center"/>
    </xf>
    <xf numFmtId="168" fontId="12" fillId="0" borderId="1" xfId="68" applyNumberFormat="1" applyFont="1" applyBorder="1" applyAlignment="1">
      <alignment horizontal="center" vertical="center"/>
    </xf>
    <xf numFmtId="165" fontId="12" fillId="0" borderId="0" xfId="68" applyFont="1" applyAlignment="1">
      <alignment vertical="center"/>
    </xf>
    <xf numFmtId="0" fontId="12" fillId="0" borderId="1" xfId="0" applyFont="1" applyFill="1" applyBorder="1" applyAlignment="1">
      <alignment vertical="center" shrinkToFit="1"/>
    </xf>
    <xf numFmtId="4" fontId="12" fillId="0" borderId="1" xfId="0" applyNumberFormat="1" applyFont="1" applyFill="1" applyBorder="1" applyAlignment="1">
      <alignment horizontal="center" vertical="center" shrinkToFit="1"/>
    </xf>
    <xf numFmtId="165" fontId="12" fillId="0" borderId="1" xfId="68" applyFont="1" applyFill="1" applyBorder="1" applyAlignment="1">
      <alignment vertical="center"/>
    </xf>
    <xf numFmtId="0" fontId="17" fillId="0" borderId="0" xfId="0" applyFont="1" applyFill="1" applyAlignment="1"/>
    <xf numFmtId="0" fontId="12" fillId="0" borderId="1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 shrinkToFit="1"/>
    </xf>
    <xf numFmtId="4" fontId="13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shrinkToFit="1"/>
    </xf>
    <xf numFmtId="168" fontId="12" fillId="0" borderId="1" xfId="68" applyNumberFormat="1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center" vertical="center" wrapText="1" shrinkToFit="1"/>
    </xf>
    <xf numFmtId="0" fontId="19" fillId="2" borderId="1" xfId="0" applyFont="1" applyFill="1" applyBorder="1" applyAlignment="1">
      <alignment vertical="center" shrinkToFit="1"/>
    </xf>
    <xf numFmtId="168" fontId="12" fillId="0" borderId="1" xfId="68" applyNumberFormat="1" applyFont="1" applyBorder="1" applyAlignment="1">
      <alignment vertical="center"/>
    </xf>
    <xf numFmtId="49" fontId="13" fillId="2" borderId="2" xfId="0" applyNumberFormat="1" applyFont="1" applyFill="1" applyBorder="1" applyAlignment="1">
      <alignment horizontal="center" vertical="center" wrapText="1" shrinkToFi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shrinkToFit="1"/>
    </xf>
    <xf numFmtId="0" fontId="8" fillId="0" borderId="1" xfId="0" applyFont="1" applyFill="1" applyBorder="1" applyAlignment="1">
      <alignment vertical="center" shrinkToFit="1"/>
    </xf>
    <xf numFmtId="0" fontId="12" fillId="2" borderId="1" xfId="0" applyFont="1" applyFill="1" applyBorder="1" applyAlignment="1">
      <alignment horizontal="center" vertical="center" wrapText="1" shrinkToFit="1"/>
    </xf>
    <xf numFmtId="4" fontId="12" fillId="6" borderId="1" xfId="0" applyNumberFormat="1" applyFont="1" applyFill="1" applyBorder="1" applyAlignment="1">
      <alignment horizontal="center" vertical="center" shrinkToFit="1"/>
    </xf>
    <xf numFmtId="2" fontId="12" fillId="0" borderId="1" xfId="68" applyNumberFormat="1" applyFont="1" applyBorder="1" applyAlignment="1">
      <alignment horizontal="center" vertical="center"/>
    </xf>
    <xf numFmtId="4" fontId="12" fillId="0" borderId="0" xfId="0" applyNumberFormat="1" applyFont="1" applyAlignment="1"/>
    <xf numFmtId="4" fontId="12" fillId="0" borderId="0" xfId="0" applyNumberFormat="1" applyFont="1" applyAlignment="1">
      <alignment vertical="center"/>
    </xf>
    <xf numFmtId="0" fontId="20" fillId="0" borderId="0" xfId="0" applyFont="1"/>
    <xf numFmtId="0" fontId="21" fillId="0" borderId="0" xfId="0" applyFont="1"/>
    <xf numFmtId="4" fontId="22" fillId="0" borderId="0" xfId="0" applyNumberFormat="1" applyFont="1" applyAlignment="1">
      <alignment vertical="center"/>
    </xf>
    <xf numFmtId="4" fontId="13" fillId="2" borderId="0" xfId="0" applyNumberFormat="1" applyFont="1" applyFill="1" applyBorder="1" applyAlignment="1">
      <alignment horizontal="center" vertical="center" shrinkToFit="1"/>
    </xf>
    <xf numFmtId="4" fontId="12" fillId="2" borderId="0" xfId="0" applyNumberFormat="1" applyFont="1" applyFill="1" applyBorder="1" applyAlignment="1">
      <alignment horizontal="center" vertical="center" shrinkToFi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Alignment="1"/>
    <xf numFmtId="4" fontId="13" fillId="0" borderId="0" xfId="0" applyNumberFormat="1" applyFont="1" applyAlignment="1">
      <alignment vertical="center"/>
    </xf>
    <xf numFmtId="4" fontId="13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center" vertical="center"/>
    </xf>
    <xf numFmtId="4" fontId="12" fillId="0" borderId="0" xfId="0" applyNumberFormat="1" applyFont="1" applyFill="1" applyAlignment="1">
      <alignment vertical="center"/>
    </xf>
    <xf numFmtId="0" fontId="17" fillId="7" borderId="0" xfId="0" applyFont="1" applyFill="1"/>
    <xf numFmtId="0" fontId="12" fillId="6" borderId="1" xfId="0" applyFont="1" applyFill="1" applyBorder="1" applyAlignment="1">
      <alignment horizontal="center" vertical="center" shrinkToFit="1"/>
    </xf>
    <xf numFmtId="4" fontId="12" fillId="7" borderId="0" xfId="0" applyNumberFormat="1" applyFont="1" applyFill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shrinkToFit="1"/>
    </xf>
    <xf numFmtId="4" fontId="12" fillId="7" borderId="1" xfId="0" applyNumberFormat="1" applyFont="1" applyFill="1" applyBorder="1" applyAlignment="1">
      <alignment horizontal="center" vertical="center" shrinkToFit="1"/>
    </xf>
    <xf numFmtId="0" fontId="32" fillId="0" borderId="0" xfId="0" applyFont="1" applyAlignment="1">
      <alignment horizontal="left" vertical="center" wrapText="1"/>
    </xf>
    <xf numFmtId="165" fontId="12" fillId="0" borderId="0" xfId="68" applyFont="1" applyAlignment="1">
      <alignment horizontal="left" vertical="center"/>
    </xf>
    <xf numFmtId="49" fontId="13" fillId="2" borderId="2" xfId="0" applyNumberFormat="1" applyFont="1" applyFill="1" applyBorder="1" applyAlignment="1">
      <alignment horizontal="left" vertical="top" wrapText="1" shrinkToFit="1"/>
    </xf>
    <xf numFmtId="49" fontId="12" fillId="2" borderId="2" xfId="0" applyNumberFormat="1" applyFont="1" applyFill="1" applyBorder="1" applyAlignment="1">
      <alignment horizontal="left" vertical="top" wrapText="1" shrinkToFit="1"/>
    </xf>
    <xf numFmtId="0" fontId="13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 shrinkToFi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7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12" fillId="6" borderId="1" xfId="0" applyFont="1" applyFill="1" applyBorder="1" applyAlignment="1">
      <alignment horizontal="left" vertical="top" wrapText="1"/>
    </xf>
    <xf numFmtId="49" fontId="12" fillId="2" borderId="2" xfId="0" applyNumberFormat="1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left" vertical="top" wrapText="1"/>
    </xf>
    <xf numFmtId="4" fontId="17" fillId="0" borderId="0" xfId="0" applyNumberFormat="1" applyFont="1" applyAlignment="1"/>
    <xf numFmtId="0" fontId="12" fillId="2" borderId="4" xfId="0" applyFont="1" applyFill="1" applyBorder="1" applyAlignment="1">
      <alignment horizontal="left" vertical="top" wrapText="1"/>
    </xf>
    <xf numFmtId="4" fontId="12" fillId="2" borderId="7" xfId="0" applyNumberFormat="1" applyFont="1" applyFill="1" applyBorder="1" applyAlignment="1">
      <alignment horizontal="center" vertical="center" shrinkToFit="1"/>
    </xf>
    <xf numFmtId="0" fontId="12" fillId="2" borderId="2" xfId="0" applyFont="1" applyFill="1" applyBorder="1" applyAlignment="1">
      <alignment horizontal="center" vertical="center" shrinkToFit="1"/>
    </xf>
    <xf numFmtId="0" fontId="36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7" fillId="0" borderId="0" xfId="0" applyFont="1"/>
    <xf numFmtId="49" fontId="38" fillId="0" borderId="2" xfId="0" applyNumberFormat="1" applyFont="1" applyFill="1" applyBorder="1" applyAlignment="1">
      <alignment horizontal="center" vertical="center"/>
    </xf>
    <xf numFmtId="4" fontId="10" fillId="0" borderId="1" xfId="69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shrinkToFit="1"/>
    </xf>
    <xf numFmtId="0" fontId="39" fillId="0" borderId="0" xfId="0" applyFont="1"/>
    <xf numFmtId="49" fontId="9" fillId="0" borderId="1" xfId="0" applyNumberFormat="1" applyFont="1" applyFill="1" applyBorder="1" applyAlignment="1">
      <alignment horizontal="center" vertical="center"/>
    </xf>
    <xf numFmtId="4" fontId="13" fillId="0" borderId="1" xfId="69" applyNumberFormat="1" applyFont="1" applyFill="1" applyBorder="1" applyAlignment="1">
      <alignment horizontal="center" vertical="center" shrinkToFit="1"/>
    </xf>
    <xf numFmtId="4" fontId="12" fillId="0" borderId="1" xfId="69" applyNumberFormat="1" applyFont="1" applyFill="1" applyBorder="1" applyAlignment="1">
      <alignment horizontal="center" vertical="center" shrinkToFit="1"/>
    </xf>
    <xf numFmtId="4" fontId="12" fillId="0" borderId="1" xfId="0" applyNumberFormat="1" applyFont="1" applyFill="1" applyBorder="1" applyAlignment="1">
      <alignment horizontal="center" vertical="center"/>
    </xf>
    <xf numFmtId="49" fontId="8" fillId="0" borderId="1" xfId="60" applyNumberFormat="1" applyFont="1" applyFill="1" applyBorder="1" applyAlignment="1">
      <alignment horizontal="center" vertical="center"/>
    </xf>
    <xf numFmtId="4" fontId="13" fillId="0" borderId="1" xfId="60" applyNumberFormat="1" applyFont="1" applyFill="1" applyBorder="1" applyAlignment="1">
      <alignment horizontal="center" vertical="center"/>
    </xf>
    <xf numFmtId="0" fontId="3" fillId="0" borderId="0" xfId="0" applyFont="1" applyBorder="1"/>
    <xf numFmtId="0" fontId="0" fillId="0" borderId="8" xfId="0" applyBorder="1" applyAlignment="1"/>
    <xf numFmtId="49" fontId="9" fillId="0" borderId="1" xfId="60" applyNumberFormat="1" applyFont="1" applyBorder="1" applyAlignment="1">
      <alignment horizontal="center" vertical="center"/>
    </xf>
    <xf numFmtId="49" fontId="9" fillId="0" borderId="5" xfId="60" applyNumberFormat="1" applyFont="1" applyBorder="1" applyAlignment="1">
      <alignment vertical="center"/>
    </xf>
    <xf numFmtId="4" fontId="12" fillId="0" borderId="1" xfId="60" applyNumberFormat="1" applyFont="1" applyFill="1" applyBorder="1" applyAlignment="1">
      <alignment horizontal="center" vertical="center" shrinkToFit="1"/>
    </xf>
    <xf numFmtId="4" fontId="12" fillId="6" borderId="1" xfId="60" applyNumberFormat="1" applyFont="1" applyFill="1" applyBorder="1" applyAlignment="1">
      <alignment horizontal="center" vertical="center" shrinkToFit="1"/>
    </xf>
    <xf numFmtId="49" fontId="40" fillId="0" borderId="5" xfId="60" applyNumberFormat="1" applyFont="1" applyBorder="1" applyAlignment="1">
      <alignment vertical="center"/>
    </xf>
    <xf numFmtId="4" fontId="41" fillId="0" borderId="1" xfId="60" applyNumberFormat="1" applyFont="1" applyFill="1" applyBorder="1" applyAlignment="1">
      <alignment horizontal="center" vertical="center" shrinkToFit="1"/>
    </xf>
    <xf numFmtId="0" fontId="0" fillId="0" borderId="2" xfId="0" applyBorder="1" applyAlignment="1"/>
    <xf numFmtId="0" fontId="0" fillId="0" borderId="2" xfId="0" applyBorder="1"/>
    <xf numFmtId="49" fontId="37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9" fillId="0" borderId="0" xfId="0" applyNumberFormat="1" applyFont="1"/>
    <xf numFmtId="0" fontId="37" fillId="0" borderId="0" xfId="60" applyFont="1"/>
    <xf numFmtId="0" fontId="3" fillId="0" borderId="0" xfId="60" applyFont="1"/>
    <xf numFmtId="0" fontId="12" fillId="0" borderId="1" xfId="0" applyFont="1" applyFill="1" applyBorder="1" applyAlignment="1">
      <alignment horizontal="center" vertical="center" wrapText="1"/>
    </xf>
    <xf numFmtId="0" fontId="42" fillId="0" borderId="0" xfId="0" applyFont="1" applyFill="1"/>
    <xf numFmtId="49" fontId="12" fillId="0" borderId="1" xfId="0" applyNumberFormat="1" applyFont="1" applyFill="1" applyBorder="1" applyAlignment="1">
      <alignment horizontal="center" vertical="center" shrinkToFit="1"/>
    </xf>
    <xf numFmtId="0" fontId="43" fillId="0" borderId="0" xfId="0" applyFont="1" applyFill="1"/>
    <xf numFmtId="49" fontId="13" fillId="0" borderId="1" xfId="60" applyNumberFormat="1" applyFont="1" applyFill="1" applyBorder="1" applyAlignment="1">
      <alignment horizontal="center" vertical="center" shrinkToFit="1"/>
    </xf>
    <xf numFmtId="49" fontId="12" fillId="0" borderId="1" xfId="60" applyNumberFormat="1" applyFont="1" applyFill="1" applyBorder="1" applyAlignment="1">
      <alignment horizontal="center" vertical="center" shrinkToFit="1"/>
    </xf>
    <xf numFmtId="0" fontId="44" fillId="0" borderId="0" xfId="0" applyFont="1" applyFill="1" applyBorder="1"/>
    <xf numFmtId="4" fontId="41" fillId="0" borderId="1" xfId="69" applyNumberFormat="1" applyFont="1" applyFill="1" applyBorder="1" applyAlignment="1">
      <alignment horizontal="center" vertical="center" shrinkToFit="1"/>
    </xf>
    <xf numFmtId="49" fontId="12" fillId="0" borderId="1" xfId="6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horizontal="left"/>
    </xf>
    <xf numFmtId="165" fontId="17" fillId="0" borderId="0" xfId="69" applyFont="1" applyFill="1" applyAlignment="1">
      <alignment horizontal="center"/>
    </xf>
    <xf numFmtId="0" fontId="17" fillId="0" borderId="0" xfId="60" applyFont="1" applyFill="1"/>
    <xf numFmtId="0" fontId="17" fillId="0" borderId="0" xfId="60" applyFont="1" applyFill="1" applyAlignment="1">
      <alignment horizontal="center"/>
    </xf>
    <xf numFmtId="0" fontId="17" fillId="0" borderId="0" xfId="60" applyFont="1" applyFill="1" applyAlignment="1">
      <alignment horizontal="left"/>
    </xf>
    <xf numFmtId="0" fontId="12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0" borderId="0" xfId="0" applyFont="1"/>
    <xf numFmtId="0" fontId="37" fillId="0" borderId="0" xfId="0" applyFont="1" applyBorder="1"/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38" fillId="0" borderId="0" xfId="0" applyFont="1"/>
    <xf numFmtId="0" fontId="1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3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2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9" fillId="0" borderId="0" xfId="0" applyFont="1" applyAlignment="1">
      <alignment horizontal="center"/>
    </xf>
    <xf numFmtId="49" fontId="13" fillId="0" borderId="6" xfId="60" applyNumberFormat="1" applyFont="1" applyBorder="1" applyAlignment="1">
      <alignment horizontal="center" vertical="top"/>
    </xf>
    <xf numFmtId="0" fontId="47" fillId="0" borderId="16" xfId="80" quotePrefix="1" applyNumberFormat="1" applyFont="1" applyProtection="1">
      <alignment horizontal="left" vertical="top" wrapText="1"/>
    </xf>
    <xf numFmtId="0" fontId="47" fillId="0" borderId="16" xfId="80" applyNumberFormat="1" applyFont="1" applyProtection="1">
      <alignment horizontal="left" vertical="top" wrapText="1"/>
    </xf>
    <xf numFmtId="0" fontId="48" fillId="0" borderId="21" xfId="82" applyNumberFormat="1" applyFont="1" applyProtection="1">
      <alignment horizontal="left"/>
    </xf>
    <xf numFmtId="0" fontId="48" fillId="0" borderId="21" xfId="82" applyNumberFormat="1" applyFont="1" applyAlignment="1" applyProtection="1">
      <alignment horizontal="left"/>
    </xf>
    <xf numFmtId="0" fontId="46" fillId="0" borderId="16" xfId="25" applyNumberFormat="1" applyFont="1" applyFill="1" applyAlignment="1" applyProtection="1">
      <alignment horizontal="center" vertical="center" shrinkToFit="1"/>
    </xf>
    <xf numFmtId="0" fontId="0" fillId="0" borderId="0" xfId="0" applyAlignment="1">
      <alignment horizontal="center" vertical="center"/>
    </xf>
    <xf numFmtId="0" fontId="29" fillId="0" borderId="16" xfId="25" applyNumberFormat="1" applyFont="1" applyFill="1" applyAlignment="1" applyProtection="1">
      <alignment horizontal="center" vertical="center" shrinkToFit="1"/>
    </xf>
    <xf numFmtId="0" fontId="0" fillId="0" borderId="0" xfId="0" applyAlignment="1">
      <alignment horizontal="left"/>
    </xf>
    <xf numFmtId="0" fontId="47" fillId="0" borderId="16" xfId="80" quotePrefix="1" applyNumberFormat="1" applyFont="1" applyAlignment="1" applyProtection="1">
      <alignment horizontal="left" vertical="top" wrapText="1"/>
    </xf>
    <xf numFmtId="0" fontId="29" fillId="6" borderId="16" xfId="25" applyNumberFormat="1" applyFont="1" applyFill="1" applyAlignment="1" applyProtection="1">
      <alignment horizontal="center" vertical="center" shrinkToFit="1"/>
    </xf>
    <xf numFmtId="4" fontId="47" fillId="6" borderId="16" xfId="81" applyNumberFormat="1" applyFont="1" applyFill="1" applyProtection="1">
      <alignment horizontal="right" vertical="top" shrinkToFit="1"/>
    </xf>
    <xf numFmtId="4" fontId="48" fillId="6" borderId="16" xfId="83" applyNumberFormat="1" applyFont="1" applyFill="1" applyProtection="1">
      <alignment horizontal="right" vertical="top" shrinkToFit="1"/>
    </xf>
    <xf numFmtId="0" fontId="0" fillId="6" borderId="0" xfId="0" applyFill="1"/>
    <xf numFmtId="0" fontId="46" fillId="6" borderId="16" xfId="25" applyNumberFormat="1" applyFont="1" applyFill="1" applyProtection="1">
      <alignment horizontal="center" vertical="center" shrinkToFit="1"/>
    </xf>
    <xf numFmtId="0" fontId="0" fillId="0" borderId="0" xfId="0" applyAlignment="1">
      <alignment horizontal="left" vertical="top"/>
    </xf>
    <xf numFmtId="0" fontId="46" fillId="0" borderId="16" xfId="80" quotePrefix="1" applyNumberFormat="1" applyFont="1" applyAlignment="1" applyProtection="1">
      <alignment horizontal="left" vertical="top" wrapText="1"/>
    </xf>
    <xf numFmtId="0" fontId="46" fillId="0" borderId="16" xfId="80" applyNumberFormat="1" applyFont="1" applyProtection="1">
      <alignment horizontal="left" vertical="top" wrapText="1"/>
    </xf>
    <xf numFmtId="0" fontId="46" fillId="0" borderId="16" xfId="80" quotePrefix="1" applyNumberFormat="1" applyFont="1" applyProtection="1">
      <alignment horizontal="left" vertical="top" wrapText="1"/>
    </xf>
    <xf numFmtId="4" fontId="46" fillId="6" borderId="16" xfId="81" applyNumberFormat="1" applyFont="1" applyFill="1" applyProtection="1">
      <alignment horizontal="right" vertical="top" shrinkToFit="1"/>
    </xf>
    <xf numFmtId="0" fontId="45" fillId="0" borderId="21" xfId="82" applyNumberFormat="1" applyFont="1" applyAlignment="1" applyProtection="1">
      <alignment horizontal="left" vertical="top"/>
    </xf>
    <xf numFmtId="0" fontId="45" fillId="0" borderId="21" xfId="82" applyNumberFormat="1" applyFont="1" applyProtection="1">
      <alignment horizontal="left"/>
    </xf>
    <xf numFmtId="4" fontId="45" fillId="6" borderId="16" xfId="83" applyNumberFormat="1" applyFont="1" applyFill="1" applyProtection="1">
      <alignment horizontal="right" vertical="top" shrinkToFi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top" wrapText="1"/>
    </xf>
    <xf numFmtId="49" fontId="12" fillId="2" borderId="1" xfId="0" applyNumberFormat="1" applyFont="1" applyFill="1" applyBorder="1" applyAlignment="1">
      <alignment horizontal="center" vertical="center" wrapText="1" shrinkToFit="1"/>
    </xf>
    <xf numFmtId="49" fontId="12" fillId="2" borderId="6" xfId="0" applyNumberFormat="1" applyFont="1" applyFill="1" applyBorder="1" applyAlignment="1">
      <alignment horizontal="center" vertical="center" wrapText="1" shrinkToFit="1"/>
    </xf>
    <xf numFmtId="49" fontId="12" fillId="2" borderId="2" xfId="0" applyNumberFormat="1" applyFont="1" applyFill="1" applyBorder="1" applyAlignment="1">
      <alignment horizontal="center" vertical="center" wrapText="1" shrinkToFit="1"/>
    </xf>
    <xf numFmtId="0" fontId="13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right" vertic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wrapText="1"/>
    </xf>
    <xf numFmtId="0" fontId="12" fillId="2" borderId="9" xfId="0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49" fontId="12" fillId="2" borderId="8" xfId="0" applyNumberFormat="1" applyFont="1" applyFill="1" applyBorder="1" applyAlignment="1">
      <alignment horizontal="center" vertical="center" wrapText="1" shrinkToFit="1"/>
    </xf>
    <xf numFmtId="0" fontId="13" fillId="2" borderId="0" xfId="0" applyFont="1" applyFill="1" applyAlignment="1">
      <alignment horizontal="center" vertical="center" wrapText="1"/>
    </xf>
    <xf numFmtId="0" fontId="15" fillId="0" borderId="4" xfId="67" applyFont="1" applyBorder="1" applyAlignment="1">
      <alignment horizontal="left" vertical="center" wrapText="1"/>
    </xf>
    <xf numFmtId="0" fontId="15" fillId="0" borderId="7" xfId="67" applyFont="1" applyBorder="1" applyAlignment="1">
      <alignment horizontal="left" vertical="center" wrapText="1"/>
    </xf>
    <xf numFmtId="0" fontId="15" fillId="0" borderId="4" xfId="67" applyFont="1" applyFill="1" applyBorder="1" applyAlignment="1">
      <alignment horizontal="left" vertical="center" wrapText="1"/>
    </xf>
    <xf numFmtId="0" fontId="15" fillId="0" borderId="7" xfId="67" applyFont="1" applyFill="1" applyBorder="1" applyAlignment="1">
      <alignment horizontal="left" vertical="center" wrapText="1"/>
    </xf>
    <xf numFmtId="0" fontId="15" fillId="0" borderId="1" xfId="67" applyFont="1" applyFill="1" applyBorder="1" applyAlignment="1">
      <alignment horizontal="left" vertical="center" wrapText="1"/>
    </xf>
    <xf numFmtId="0" fontId="14" fillId="0" borderId="1" xfId="67" applyFont="1" applyFill="1" applyBorder="1" applyAlignment="1">
      <alignment horizontal="left" vertical="center" wrapText="1"/>
    </xf>
    <xf numFmtId="0" fontId="13" fillId="0" borderId="0" xfId="67" applyFont="1" applyAlignment="1">
      <alignment horizontal="center"/>
    </xf>
    <xf numFmtId="0" fontId="15" fillId="0" borderId="1" xfId="67" applyFont="1" applyBorder="1" applyAlignment="1">
      <alignment horizontal="left" vertical="center" wrapText="1"/>
    </xf>
    <xf numFmtId="0" fontId="8" fillId="0" borderId="6" xfId="67" applyFont="1" applyFill="1" applyBorder="1" applyAlignment="1">
      <alignment horizontal="center" vertical="center"/>
    </xf>
    <xf numFmtId="0" fontId="8" fillId="0" borderId="2" xfId="67" applyFont="1" applyFill="1" applyBorder="1" applyAlignment="1">
      <alignment horizontal="center" vertical="center"/>
    </xf>
    <xf numFmtId="0" fontId="14" fillId="0" borderId="1" xfId="67" applyFont="1" applyBorder="1" applyAlignment="1">
      <alignment horizontal="left" vertical="center" wrapText="1"/>
    </xf>
    <xf numFmtId="0" fontId="14" fillId="0" borderId="1" xfId="67" applyFont="1" applyBorder="1" applyAlignment="1">
      <alignment horizontal="left" vertical="center"/>
    </xf>
    <xf numFmtId="0" fontId="8" fillId="0" borderId="8" xfId="67" applyFont="1" applyFill="1" applyBorder="1" applyAlignment="1">
      <alignment horizontal="center" vertical="center"/>
    </xf>
    <xf numFmtId="0" fontId="8" fillId="0" borderId="1" xfId="67" applyFont="1" applyFill="1" applyBorder="1" applyAlignment="1">
      <alignment horizontal="center" vertical="center"/>
    </xf>
    <xf numFmtId="0" fontId="14" fillId="0" borderId="1" xfId="67" applyFont="1" applyFill="1" applyBorder="1" applyAlignment="1">
      <alignment horizontal="left" vertical="center"/>
    </xf>
    <xf numFmtId="0" fontId="15" fillId="0" borderId="10" xfId="67" applyFont="1" applyFill="1" applyBorder="1" applyAlignment="1">
      <alignment horizontal="left" vertical="center" wrapText="1"/>
    </xf>
    <xf numFmtId="0" fontId="15" fillId="0" borderId="11" xfId="67" applyFont="1" applyFill="1" applyBorder="1" applyAlignment="1">
      <alignment horizontal="left" vertical="center" wrapText="1"/>
    </xf>
    <xf numFmtId="0" fontId="15" fillId="0" borderId="3" xfId="67" applyFont="1" applyFill="1" applyBorder="1" applyAlignment="1">
      <alignment horizontal="left" vertical="center" wrapText="1"/>
    </xf>
    <xf numFmtId="0" fontId="15" fillId="0" borderId="12" xfId="67" applyFont="1" applyFill="1" applyBorder="1" applyAlignment="1">
      <alignment horizontal="left" vertical="center" wrapText="1"/>
    </xf>
    <xf numFmtId="0" fontId="8" fillId="0" borderId="1" xfId="67" applyFont="1" applyBorder="1" applyAlignment="1">
      <alignment horizontal="left" vertical="center" wrapText="1"/>
    </xf>
    <xf numFmtId="0" fontId="8" fillId="0" borderId="1" xfId="67" applyFont="1" applyBorder="1" applyAlignment="1">
      <alignment horizontal="left" vertical="center"/>
    </xf>
    <xf numFmtId="0" fontId="14" fillId="0" borderId="4" xfId="67" applyFont="1" applyFill="1" applyBorder="1" applyAlignment="1">
      <alignment horizontal="left" vertical="center" wrapText="1"/>
    </xf>
    <xf numFmtId="0" fontId="14" fillId="0" borderId="7" xfId="67" applyFont="1" applyFill="1" applyBorder="1" applyAlignment="1">
      <alignment horizontal="left" vertical="center" wrapText="1"/>
    </xf>
    <xf numFmtId="0" fontId="15" fillId="0" borderId="10" xfId="67" applyFont="1" applyFill="1" applyBorder="1" applyAlignment="1">
      <alignment horizontal="center" vertical="center" wrapText="1"/>
    </xf>
    <xf numFmtId="0" fontId="15" fillId="0" borderId="11" xfId="67" applyFont="1" applyFill="1" applyBorder="1" applyAlignment="1">
      <alignment horizontal="center" vertical="center" wrapText="1"/>
    </xf>
    <xf numFmtId="0" fontId="15" fillId="0" borderId="1" xfId="67" applyFont="1" applyFill="1" applyBorder="1" applyAlignment="1">
      <alignment horizontal="left" vertical="center"/>
    </xf>
    <xf numFmtId="0" fontId="15" fillId="0" borderId="3" xfId="67" applyFont="1" applyFill="1" applyBorder="1" applyAlignment="1">
      <alignment horizontal="center" vertical="center" wrapText="1"/>
    </xf>
    <xf numFmtId="0" fontId="15" fillId="0" borderId="12" xfId="6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1" fillId="0" borderId="1" xfId="67" applyFont="1" applyFill="1" applyBorder="1" applyAlignment="1">
      <alignment horizontal="left" vertical="center" wrapText="1"/>
    </xf>
    <xf numFmtId="0" fontId="31" fillId="0" borderId="1" xfId="67" applyFont="1" applyFill="1" applyBorder="1" applyAlignment="1">
      <alignment horizontal="left" vertical="center"/>
    </xf>
    <xf numFmtId="0" fontId="10" fillId="0" borderId="0" xfId="66" applyFont="1" applyBorder="1" applyAlignment="1">
      <alignment horizontal="left" wrapText="1"/>
    </xf>
    <xf numFmtId="0" fontId="10" fillId="0" borderId="0" xfId="66" applyFont="1" applyBorder="1" applyAlignment="1">
      <alignment horizontal="left"/>
    </xf>
    <xf numFmtId="0" fontId="9" fillId="0" borderId="6" xfId="66" applyFont="1" applyBorder="1" applyAlignment="1">
      <alignment horizontal="center" vertical="center" wrapText="1"/>
    </xf>
    <xf numFmtId="0" fontId="9" fillId="0" borderId="2" xfId="66" applyFont="1" applyBorder="1" applyAlignment="1">
      <alignment horizontal="center" vertical="center" wrapText="1"/>
    </xf>
    <xf numFmtId="0" fontId="10" fillId="0" borderId="0" xfId="66" applyFont="1" applyFill="1" applyAlignment="1">
      <alignment horizontal="left"/>
    </xf>
    <xf numFmtId="0" fontId="9" fillId="0" borderId="0" xfId="66" applyFont="1" applyFill="1" applyAlignment="1">
      <alignment horizontal="left" wrapText="1"/>
    </xf>
    <xf numFmtId="0" fontId="9" fillId="0" borderId="0" xfId="66" applyFont="1" applyFill="1" applyAlignment="1">
      <alignment horizontal="left"/>
    </xf>
    <xf numFmtId="0" fontId="10" fillId="0" borderId="0" xfId="66" applyFont="1" applyAlignment="1">
      <alignment horizontal="center" wrapText="1"/>
    </xf>
    <xf numFmtId="0" fontId="10" fillId="0" borderId="0" xfId="66" applyFont="1" applyAlignment="1">
      <alignment horizontal="center"/>
    </xf>
    <xf numFmtId="0" fontId="9" fillId="0" borderId="4" xfId="66" applyFont="1" applyFill="1" applyBorder="1" applyAlignment="1">
      <alignment horizontal="left" wrapText="1"/>
    </xf>
    <xf numFmtId="0" fontId="9" fillId="0" borderId="5" xfId="66" applyFont="1" applyFill="1" applyBorder="1" applyAlignment="1">
      <alignment horizontal="left" wrapText="1"/>
    </xf>
    <xf numFmtId="0" fontId="9" fillId="0" borderId="7" xfId="66" applyFont="1" applyFill="1" applyBorder="1" applyAlignment="1">
      <alignment horizontal="left" wrapText="1"/>
    </xf>
    <xf numFmtId="0" fontId="13" fillId="0" borderId="4" xfId="66" applyFont="1" applyFill="1" applyBorder="1" applyAlignment="1">
      <alignment horizontal="left" vertical="center"/>
    </xf>
    <xf numFmtId="0" fontId="13" fillId="0" borderId="5" xfId="66" applyFont="1" applyFill="1" applyBorder="1" applyAlignment="1">
      <alignment horizontal="left" vertical="center"/>
    </xf>
    <xf numFmtId="0" fontId="13" fillId="0" borderId="7" xfId="66" applyFont="1" applyFill="1" applyBorder="1" applyAlignment="1">
      <alignment horizontal="left" vertical="center"/>
    </xf>
    <xf numFmtId="49" fontId="9" fillId="0" borderId="4" xfId="66" applyNumberFormat="1" applyFont="1" applyBorder="1" applyAlignment="1">
      <alignment vertical="center" wrapText="1"/>
    </xf>
    <xf numFmtId="49" fontId="9" fillId="0" borderId="7" xfId="66" applyNumberFormat="1" applyFont="1" applyBorder="1" applyAlignment="1">
      <alignment vertical="center"/>
    </xf>
    <xf numFmtId="0" fontId="10" fillId="0" borderId="0" xfId="66" applyFont="1" applyFill="1" applyAlignment="1">
      <alignment horizontal="left" wrapText="1"/>
    </xf>
    <xf numFmtId="0" fontId="9" fillId="0" borderId="1" xfId="66" applyFont="1" applyFill="1" applyBorder="1" applyAlignment="1">
      <alignment horizontal="center" wrapText="1"/>
    </xf>
    <xf numFmtId="0" fontId="9" fillId="0" borderId="1" xfId="66" applyFont="1" applyFill="1" applyBorder="1" applyAlignment="1">
      <alignment horizontal="center"/>
    </xf>
    <xf numFmtId="49" fontId="9" fillId="0" borderId="2" xfId="66" applyNumberFormat="1" applyFont="1" applyFill="1" applyBorder="1" applyAlignment="1">
      <alignment horizontal="center" vertical="center" wrapText="1"/>
    </xf>
    <xf numFmtId="49" fontId="9" fillId="0" borderId="2" xfId="66" applyNumberFormat="1" applyFont="1" applyFill="1" applyBorder="1" applyAlignment="1">
      <alignment horizontal="center" vertical="center"/>
    </xf>
    <xf numFmtId="0" fontId="9" fillId="0" borderId="6" xfId="66" applyFont="1" applyFill="1" applyBorder="1" applyAlignment="1">
      <alignment horizontal="center" wrapText="1"/>
    </xf>
    <xf numFmtId="0" fontId="9" fillId="0" borderId="2" xfId="66" applyFont="1" applyFill="1" applyBorder="1" applyAlignment="1">
      <alignment horizontal="center"/>
    </xf>
    <xf numFmtId="0" fontId="9" fillId="0" borderId="10" xfId="66" applyFont="1" applyFill="1" applyBorder="1" applyAlignment="1">
      <alignment horizontal="center" vertical="center" wrapText="1"/>
    </xf>
    <xf numFmtId="0" fontId="9" fillId="0" borderId="13" xfId="66" applyFont="1" applyFill="1" applyBorder="1" applyAlignment="1">
      <alignment horizontal="center" vertical="center" wrapText="1"/>
    </xf>
    <xf numFmtId="0" fontId="9" fillId="0" borderId="11" xfId="66" applyFont="1" applyFill="1" applyBorder="1" applyAlignment="1">
      <alignment horizontal="center" vertical="center" wrapText="1"/>
    </xf>
    <xf numFmtId="0" fontId="9" fillId="0" borderId="3" xfId="66" applyFont="1" applyFill="1" applyBorder="1" applyAlignment="1">
      <alignment horizontal="center" vertical="center" wrapText="1"/>
    </xf>
    <xf numFmtId="0" fontId="9" fillId="0" borderId="9" xfId="66" applyFont="1" applyFill="1" applyBorder="1" applyAlignment="1">
      <alignment horizontal="center" vertical="center" wrapText="1"/>
    </xf>
    <xf numFmtId="0" fontId="9" fillId="0" borderId="12" xfId="66" applyFont="1" applyFill="1" applyBorder="1" applyAlignment="1">
      <alignment horizontal="center" vertical="center" wrapText="1"/>
    </xf>
    <xf numFmtId="0" fontId="10" fillId="0" borderId="1" xfId="66" applyFont="1" applyBorder="1" applyAlignment="1">
      <alignment horizontal="center"/>
    </xf>
    <xf numFmtId="0" fontId="9" fillId="0" borderId="0" xfId="66" applyFont="1" applyBorder="1" applyAlignment="1">
      <alignment horizontal="center" vertical="center" wrapText="1"/>
    </xf>
    <xf numFmtId="0" fontId="9" fillId="0" borderId="14" xfId="66" applyFont="1" applyBorder="1" applyAlignment="1">
      <alignment horizontal="center" vertical="center" wrapText="1"/>
    </xf>
    <xf numFmtId="0" fontId="9" fillId="0" borderId="1" xfId="66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3" fillId="0" borderId="1" xfId="60" applyNumberFormat="1" applyFont="1" applyFill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9" fillId="0" borderId="5" xfId="0" applyNumberFormat="1" applyFont="1" applyBorder="1" applyAlignment="1">
      <alignment vertical="center" wrapText="1"/>
    </xf>
    <xf numFmtId="49" fontId="9" fillId="0" borderId="7" xfId="0" applyNumberFormat="1" applyFont="1" applyBorder="1" applyAlignment="1">
      <alignment vertical="center" wrapText="1"/>
    </xf>
    <xf numFmtId="49" fontId="9" fillId="0" borderId="4" xfId="60" applyNumberFormat="1" applyFont="1" applyFill="1" applyBorder="1" applyAlignment="1">
      <alignment horizontal="left" vertical="center" wrapText="1"/>
    </xf>
    <xf numFmtId="49" fontId="9" fillId="0" borderId="5" xfId="60" applyNumberFormat="1" applyFont="1" applyFill="1" applyBorder="1" applyAlignment="1">
      <alignment horizontal="left" vertical="center" wrapText="1"/>
    </xf>
    <xf numFmtId="49" fontId="40" fillId="0" borderId="4" xfId="60" applyNumberFormat="1" applyFont="1" applyFill="1" applyBorder="1" applyAlignment="1">
      <alignment horizontal="left" vertical="center" wrapText="1"/>
    </xf>
    <xf numFmtId="49" fontId="40" fillId="0" borderId="5" xfId="60" applyNumberFormat="1" applyFont="1" applyFill="1" applyBorder="1" applyAlignment="1">
      <alignment horizontal="left" vertical="center" wrapText="1"/>
    </xf>
    <xf numFmtId="0" fontId="9" fillId="0" borderId="4" xfId="60" applyNumberFormat="1" applyFont="1" applyFill="1" applyBorder="1" applyAlignment="1">
      <alignment horizontal="left" vertical="center" wrapText="1"/>
    </xf>
    <xf numFmtId="0" fontId="9" fillId="0" borderId="5" xfId="60" applyNumberFormat="1" applyFont="1" applyFill="1" applyBorder="1" applyAlignment="1">
      <alignment horizontal="left" vertical="center" wrapText="1"/>
    </xf>
    <xf numFmtId="49" fontId="13" fillId="0" borderId="6" xfId="0" applyNumberFormat="1" applyFont="1" applyFill="1" applyBorder="1" applyAlignment="1">
      <alignment horizontal="center" vertical="top"/>
    </xf>
    <xf numFmtId="49" fontId="13" fillId="0" borderId="8" xfId="0" applyNumberFormat="1" applyFont="1" applyFill="1" applyBorder="1" applyAlignment="1">
      <alignment horizontal="center" vertical="top"/>
    </xf>
    <xf numFmtId="49" fontId="13" fillId="0" borderId="2" xfId="0" applyNumberFormat="1" applyFont="1" applyFill="1" applyBorder="1" applyAlignment="1">
      <alignment horizontal="center" vertical="top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vertical="center" wrapText="1"/>
    </xf>
    <xf numFmtId="49" fontId="9" fillId="0" borderId="5" xfId="0" applyNumberFormat="1" applyFont="1" applyFill="1" applyBorder="1" applyAlignment="1">
      <alignment vertical="center" wrapText="1"/>
    </xf>
    <xf numFmtId="49" fontId="9" fillId="0" borderId="7" xfId="0" applyNumberFormat="1" applyFont="1" applyFill="1" applyBorder="1" applyAlignment="1">
      <alignment vertical="center" wrapText="1"/>
    </xf>
    <xf numFmtId="0" fontId="12" fillId="6" borderId="0" xfId="0" applyFont="1" applyFill="1" applyAlignment="1">
      <alignment horizontal="right" wrapText="1"/>
    </xf>
    <xf numFmtId="0" fontId="13" fillId="0" borderId="0" xfId="0" applyFont="1" applyAlignment="1">
      <alignment horizontal="center" vertical="center" wrapText="1"/>
    </xf>
    <xf numFmtId="0" fontId="37" fillId="0" borderId="9" xfId="0" applyFont="1" applyBorder="1" applyAlignment="1">
      <alignment horizontal="right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  <xf numFmtId="0" fontId="46" fillId="6" borderId="16" xfId="21" applyNumberFormat="1" applyFont="1" applyFill="1" applyProtection="1">
      <alignment horizontal="center" vertical="center" wrapText="1"/>
    </xf>
    <xf numFmtId="0" fontId="46" fillId="6" borderId="16" xfId="21" applyFont="1" applyFill="1">
      <alignment horizontal="center" vertical="center" wrapText="1"/>
    </xf>
    <xf numFmtId="0" fontId="12" fillId="0" borderId="0" xfId="0" applyFont="1" applyFill="1" applyAlignment="1">
      <alignment horizontal="right" vertical="center" wrapText="1"/>
    </xf>
    <xf numFmtId="0" fontId="45" fillId="0" borderId="0" xfId="55" applyNumberFormat="1" applyFont="1" applyFill="1" applyAlignment="1">
      <alignment horizontal="center" vertical="center" wrapText="1"/>
    </xf>
    <xf numFmtId="0" fontId="46" fillId="0" borderId="0" xfId="15" applyNumberFormat="1" applyFont="1" applyFill="1" applyProtection="1">
      <alignment wrapText="1"/>
    </xf>
    <xf numFmtId="0" fontId="46" fillId="0" borderId="0" xfId="15" applyFont="1" applyFill="1">
      <alignment wrapText="1"/>
    </xf>
    <xf numFmtId="0" fontId="46" fillId="0" borderId="0" xfId="17" applyNumberFormat="1" applyFont="1" applyFill="1" applyProtection="1">
      <alignment horizontal="right"/>
    </xf>
    <xf numFmtId="0" fontId="46" fillId="0" borderId="0" xfId="17" applyFont="1" applyFill="1">
      <alignment horizontal="right"/>
    </xf>
    <xf numFmtId="0" fontId="46" fillId="0" borderId="20" xfId="21" applyNumberFormat="1" applyFont="1" applyFill="1" applyBorder="1" applyAlignment="1" applyProtection="1">
      <alignment horizontal="center" vertical="center" wrapText="1"/>
    </xf>
    <xf numFmtId="0" fontId="46" fillId="0" borderId="24" xfId="21" applyFont="1" applyFill="1" applyBorder="1" applyAlignment="1">
      <alignment horizontal="center" vertical="center" wrapText="1"/>
    </xf>
    <xf numFmtId="0" fontId="46" fillId="0" borderId="16" xfId="21" applyNumberFormat="1" applyFont="1" applyFill="1" applyAlignment="1" applyProtection="1">
      <alignment horizontal="center" vertical="center" wrapText="1"/>
    </xf>
    <xf numFmtId="0" fontId="46" fillId="0" borderId="16" xfId="21" applyFont="1" applyFill="1" applyAlignment="1">
      <alignment horizontal="center" vertical="center" wrapText="1"/>
    </xf>
    <xf numFmtId="0" fontId="29" fillId="0" borderId="16" xfId="21" applyNumberFormat="1" applyFont="1" applyFill="1" applyAlignment="1" applyProtection="1">
      <alignment horizontal="center" vertical="center" wrapText="1"/>
    </xf>
    <xf numFmtId="0" fontId="29" fillId="0" borderId="16" xfId="21" applyFont="1" applyFill="1" applyAlignment="1">
      <alignment horizontal="center" vertical="center" wrapText="1"/>
    </xf>
    <xf numFmtId="0" fontId="29" fillId="6" borderId="16" xfId="21" applyNumberFormat="1" applyFont="1" applyFill="1" applyAlignment="1" applyProtection="1">
      <alignment horizontal="center" vertical="center" wrapText="1"/>
    </xf>
    <xf numFmtId="0" fontId="29" fillId="6" borderId="16" xfId="21" applyFont="1" applyFill="1" applyAlignment="1">
      <alignment horizontal="center" vertical="center" wrapText="1"/>
    </xf>
    <xf numFmtId="0" fontId="29" fillId="0" borderId="0" xfId="15" applyNumberFormat="1" applyFont="1" applyFill="1" applyAlignment="1" applyProtection="1">
      <alignment horizontal="center" vertical="center" wrapText="1"/>
    </xf>
    <xf numFmtId="0" fontId="29" fillId="0" borderId="0" xfId="15" applyFont="1" applyFill="1" applyAlignment="1">
      <alignment horizontal="center" vertical="center" wrapText="1"/>
    </xf>
    <xf numFmtId="0" fontId="29" fillId="0" borderId="0" xfId="17" applyNumberFormat="1" applyFont="1" applyFill="1" applyAlignment="1" applyProtection="1">
      <alignment horizontal="center" vertical="center"/>
    </xf>
    <xf numFmtId="0" fontId="29" fillId="0" borderId="0" xfId="17" applyFont="1" applyFill="1" applyAlignment="1">
      <alignment horizontal="center" vertical="center"/>
    </xf>
    <xf numFmtId="0" fontId="29" fillId="0" borderId="16" xfId="21" applyNumberFormat="1" applyFont="1" applyFill="1" applyAlignment="1" applyProtection="1">
      <alignment horizontal="left" vertical="center" wrapText="1"/>
    </xf>
    <xf numFmtId="0" fontId="29" fillId="0" borderId="16" xfId="21" applyFont="1" applyFill="1" applyAlignment="1">
      <alignment horizontal="left" vertical="center" wrapText="1"/>
    </xf>
    <xf numFmtId="49" fontId="40" fillId="0" borderId="7" xfId="6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0" fontId="13" fillId="0" borderId="1" xfId="60" applyFont="1" applyFill="1" applyBorder="1" applyAlignment="1">
      <alignment horizontal="left" vertical="center" wrapText="1"/>
    </xf>
    <xf numFmtId="0" fontId="13" fillId="0" borderId="1" xfId="60" applyFont="1" applyFill="1" applyBorder="1" applyAlignment="1">
      <alignment horizontal="left" vertical="center"/>
    </xf>
    <xf numFmtId="49" fontId="9" fillId="0" borderId="1" xfId="60" applyNumberFormat="1" applyFont="1" applyFill="1" applyBorder="1" applyAlignment="1">
      <alignment horizontal="left" vertical="center" wrapText="1"/>
    </xf>
    <xf numFmtId="0" fontId="9" fillId="0" borderId="1" xfId="60" applyNumberFormat="1" applyFont="1" applyFill="1" applyBorder="1" applyAlignment="1">
      <alignment horizontal="left" vertical="center" wrapText="1"/>
    </xf>
    <xf numFmtId="0" fontId="13" fillId="0" borderId="1" xfId="60" applyNumberFormat="1" applyFont="1" applyFill="1" applyBorder="1" applyAlignment="1">
      <alignment horizontal="left" vertical="center" wrapText="1"/>
    </xf>
    <xf numFmtId="0" fontId="13" fillId="0" borderId="1" xfId="60" applyNumberFormat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right"/>
    </xf>
    <xf numFmtId="0" fontId="12" fillId="0" borderId="6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49" fontId="12" fillId="0" borderId="1" xfId="0" applyNumberFormat="1" applyFont="1" applyBorder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49" fontId="13" fillId="0" borderId="1" xfId="0" applyNumberFormat="1" applyFont="1" applyBorder="1" applyAlignment="1">
      <alignment vertical="center" wrapText="1"/>
    </xf>
  </cellXfs>
  <cellStyles count="93">
    <cellStyle name="br" xfId="1"/>
    <cellStyle name="col" xfId="2"/>
    <cellStyle name="style0" xfId="3"/>
    <cellStyle name="style0 2" xfId="86"/>
    <cellStyle name="td" xfId="4"/>
    <cellStyle name="td 2" xfId="87"/>
    <cellStyle name="tr" xfId="5"/>
    <cellStyle name="xl21" xfId="6"/>
    <cellStyle name="xl21 2" xfId="88"/>
    <cellStyle name="xl22" xfId="7"/>
    <cellStyle name="xl22 2" xfId="8"/>
    <cellStyle name="xl22 3" xfId="78"/>
    <cellStyle name="xl23" xfId="9"/>
    <cellStyle name="xl23 2" xfId="10"/>
    <cellStyle name="xl23 3" xfId="79"/>
    <cellStyle name="xl24" xfId="11"/>
    <cellStyle name="xl24 2" xfId="12"/>
    <cellStyle name="xl24 3" xfId="82"/>
    <cellStyle name="xl25" xfId="13"/>
    <cellStyle name="xl25 2" xfId="14"/>
    <cellStyle name="xl25 3" xfId="84"/>
    <cellStyle name="xl26" xfId="15"/>
    <cellStyle name="xl26 2" xfId="16"/>
    <cellStyle name="xl26 3" xfId="72"/>
    <cellStyle name="xl27" xfId="17"/>
    <cellStyle name="xl27 2" xfId="18"/>
    <cellStyle name="xl27 3" xfId="74"/>
    <cellStyle name="xl28" xfId="19"/>
    <cellStyle name="xl28 2" xfId="20"/>
    <cellStyle name="xl28 3" xfId="75"/>
    <cellStyle name="xl29" xfId="21"/>
    <cellStyle name="xl29 2" xfId="22"/>
    <cellStyle name="xl29 3" xfId="76"/>
    <cellStyle name="xl30" xfId="23"/>
    <cellStyle name="xl30 2" xfId="24"/>
    <cellStyle name="xl30 3" xfId="77"/>
    <cellStyle name="xl31" xfId="25"/>
    <cellStyle name="xl31 2" xfId="26"/>
    <cellStyle name="xl31 3" xfId="83"/>
    <cellStyle name="xl32" xfId="27"/>
    <cellStyle name="xl32 2" xfId="28"/>
    <cellStyle name="xl32 3" xfId="73"/>
    <cellStyle name="xl33" xfId="29"/>
    <cellStyle name="xl33 2" xfId="30"/>
    <cellStyle name="xl33 3" xfId="85"/>
    <cellStyle name="xl34" xfId="31"/>
    <cellStyle name="xl34 2" xfId="32"/>
    <cellStyle name="xl34 3" xfId="80"/>
    <cellStyle name="xl35" xfId="33"/>
    <cellStyle name="xl35 2" xfId="34"/>
    <cellStyle name="xl35 3" xfId="89"/>
    <cellStyle name="xl36" xfId="35"/>
    <cellStyle name="xl36 2" xfId="36"/>
    <cellStyle name="xl36 3" xfId="81"/>
    <cellStyle name="xl37" xfId="37"/>
    <cellStyle name="xl37 2" xfId="38"/>
    <cellStyle name="xl37 3" xfId="90"/>
    <cellStyle name="xl38" xfId="39"/>
    <cellStyle name="xl38 2" xfId="40"/>
    <cellStyle name="xl38 3" xfId="70"/>
    <cellStyle name="xl38 4" xfId="91"/>
    <cellStyle name="xl39" xfId="41"/>
    <cellStyle name="xl39 2" xfId="42"/>
    <cellStyle name="xl39 3" xfId="92"/>
    <cellStyle name="xl40" xfId="43"/>
    <cellStyle name="xl40 2" xfId="44"/>
    <cellStyle name="xl41" xfId="45"/>
    <cellStyle name="xl41 2" xfId="46"/>
    <cellStyle name="xl42" xfId="47"/>
    <cellStyle name="xl42 2" xfId="48"/>
    <cellStyle name="xl43" xfId="49"/>
    <cellStyle name="xl43 2" xfId="50"/>
    <cellStyle name="xl43 3" xfId="71"/>
    <cellStyle name="xl44" xfId="51"/>
    <cellStyle name="xl45" xfId="52"/>
    <cellStyle name="xl46" xfId="53"/>
    <cellStyle name="xl47" xfId="54"/>
    <cellStyle name="Обычный" xfId="0" builtinId="0"/>
    <cellStyle name="Обычный 10" xfId="55"/>
    <cellStyle name="Обычный 11" xfId="56"/>
    <cellStyle name="Обычный 2" xfId="57"/>
    <cellStyle name="Обычный 3" xfId="58"/>
    <cellStyle name="Обычный 4" xfId="59"/>
    <cellStyle name="Обычный 4 2" xfId="60"/>
    <cellStyle name="Обычный 5" xfId="61"/>
    <cellStyle name="Обычный 6" xfId="62"/>
    <cellStyle name="Обычный 7" xfId="63"/>
    <cellStyle name="Обычный 8" xfId="64"/>
    <cellStyle name="Обычный 9" xfId="65"/>
    <cellStyle name="Обычный_Лист1" xfId="66"/>
    <cellStyle name="Обычный_Приложение" xfId="67"/>
    <cellStyle name="Финансовый" xfId="68" builtinId="3"/>
    <cellStyle name="Финансовый 2" xfId="6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70;&#1044;&#1046;&#1045;&#1058;/2019%20&#1075;&#1086;&#1076;/!&#1048;&#1079;&#1084;&#1077;&#1085;&#1077;&#1085;&#1080;&#1103;%20&#1074;%20&#1073;&#1102;&#1076;&#1078;&#1077;&#1090;%202019/1.%20&#1071;&#1085;&#1074;&#1072;&#1088;&#1100;%202019/&#1055;&#1088;&#1086;&#1077;&#1082;&#1090;%20&#1073;&#1102;&#1076;&#1078;&#1077;&#1090;&#1072;%20&#1080;&#1079;&#1084;&#1077;&#1085;&#1077;&#1085;&#1080;&#1103;%20&#1103;&#1085;&#1074;&#1072;&#1088;&#1100;%202019/&#1055;&#1088;&#1080;&#1083;&#1086;&#1078;&#1077;&#1085;&#1080;&#1103;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№1"/>
      <sheetName val="пр№2 "/>
      <sheetName val="пр № 7"/>
      <sheetName val="пр №3 "/>
      <sheetName val="ПР № 12"/>
      <sheetName val="пр № 4"/>
      <sheetName val="пр №5"/>
      <sheetName val="пр№ 6"/>
      <sheetName val="пр№7"/>
    </sheetNames>
    <sheetDataSet>
      <sheetData sheetId="0"/>
      <sheetData sheetId="1"/>
      <sheetData sheetId="2"/>
      <sheetData sheetId="3">
        <row r="18">
          <cell r="H18">
            <v>154000</v>
          </cell>
        </row>
        <row r="22">
          <cell r="I22">
            <v>0</v>
          </cell>
          <cell r="J22">
            <v>0</v>
          </cell>
        </row>
        <row r="26">
          <cell r="I26">
            <v>0</v>
          </cell>
          <cell r="J26">
            <v>0</v>
          </cell>
        </row>
        <row r="27">
          <cell r="I27">
            <v>0</v>
          </cell>
          <cell r="J27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M133"/>
  <sheetViews>
    <sheetView view="pageBreakPreview" topLeftCell="A52" zoomScaleNormal="100" zoomScaleSheetLayoutView="100" workbookViewId="0">
      <selection activeCell="B125" sqref="B125"/>
    </sheetView>
  </sheetViews>
  <sheetFormatPr defaultRowHeight="15.75"/>
  <cols>
    <col min="1" max="1" width="16.21875" style="49" customWidth="1"/>
    <col min="2" max="2" width="48.77734375" style="56" customWidth="1"/>
    <col min="3" max="3" width="13.21875" style="50" customWidth="1"/>
    <col min="4" max="4" width="14.44140625" style="46" customWidth="1"/>
    <col min="5" max="5" width="14.6640625" style="46" customWidth="1"/>
    <col min="6" max="6" width="13.33203125" style="46" customWidth="1"/>
    <col min="7" max="7" width="11.21875" style="46" customWidth="1"/>
    <col min="8" max="8" width="12.5546875" style="46" customWidth="1"/>
    <col min="9" max="16384" width="8.88671875" style="46"/>
  </cols>
  <sheetData>
    <row r="1" spans="1:8" ht="138" customHeight="1">
      <c r="A1" s="228" t="s">
        <v>414</v>
      </c>
      <c r="B1" s="228"/>
      <c r="C1" s="228"/>
      <c r="D1" s="228"/>
      <c r="E1" s="228"/>
    </row>
    <row r="2" spans="1:8" s="1" customFormat="1" ht="128.25" hidden="1" customHeight="1">
      <c r="A2" s="228" t="s">
        <v>384</v>
      </c>
      <c r="B2" s="228"/>
      <c r="C2" s="228"/>
      <c r="D2" s="228"/>
      <c r="E2" s="228"/>
    </row>
    <row r="3" spans="1:8" ht="66" customHeight="1">
      <c r="A3" s="232" t="s">
        <v>415</v>
      </c>
      <c r="B3" s="232"/>
      <c r="C3" s="232"/>
      <c r="D3" s="232"/>
      <c r="E3" s="232"/>
    </row>
    <row r="4" spans="1:8" ht="30" customHeight="1">
      <c r="A4" s="233" t="s">
        <v>2</v>
      </c>
      <c r="B4" s="233"/>
      <c r="C4" s="233"/>
      <c r="D4" s="233"/>
      <c r="E4" s="233"/>
    </row>
    <row r="5" spans="1:8" ht="27.75" customHeight="1">
      <c r="A5" s="229" t="s">
        <v>38</v>
      </c>
      <c r="B5" s="230" t="s">
        <v>57</v>
      </c>
      <c r="C5" s="234" t="s">
        <v>275</v>
      </c>
      <c r="D5" s="235"/>
      <c r="E5" s="236"/>
    </row>
    <row r="6" spans="1:8" ht="51" customHeight="1">
      <c r="A6" s="229"/>
      <c r="B6" s="231"/>
      <c r="C6" s="72" t="s">
        <v>343</v>
      </c>
      <c r="D6" s="117" t="s">
        <v>366</v>
      </c>
      <c r="E6" s="117" t="s">
        <v>418</v>
      </c>
    </row>
    <row r="7" spans="1:8" s="64" customFormat="1">
      <c r="A7" s="47" t="s">
        <v>149</v>
      </c>
      <c r="B7" s="124" t="s">
        <v>3</v>
      </c>
      <c r="C7" s="44">
        <f>368118+15000</f>
        <v>383118</v>
      </c>
      <c r="D7" s="44">
        <f>351690.1-5551.4+6129.6+32678.7</f>
        <v>384946.99999999994</v>
      </c>
      <c r="E7" s="44">
        <f>349947.9-5551.4+6129.6+34420.9</f>
        <v>384947</v>
      </c>
      <c r="F7" s="107">
        <f>C8+C14+C24+C31+C37+C42+C52+C63+C71+C75+C83+C91</f>
        <v>383118</v>
      </c>
      <c r="G7" s="107">
        <f>D8+D14+D24+D31+D37+D42+D52+D63+D71+D75+D83+D91</f>
        <v>384947</v>
      </c>
      <c r="H7" s="107">
        <f>E8+E14+E24+E31+E37+E42+E52+E63+E71+E75+E83+E91</f>
        <v>384947</v>
      </c>
    </row>
    <row r="8" spans="1:8" s="64" customFormat="1">
      <c r="A8" s="47" t="s">
        <v>150</v>
      </c>
      <c r="B8" s="124" t="s">
        <v>4</v>
      </c>
      <c r="C8" s="44">
        <f>C9</f>
        <v>159950</v>
      </c>
      <c r="D8" s="44">
        <f t="shared" ref="D8:E8" si="0">D9</f>
        <v>163700</v>
      </c>
      <c r="E8" s="44">
        <f t="shared" si="0"/>
        <v>170400</v>
      </c>
      <c r="F8" s="107">
        <f>C10+C11+C12+C13</f>
        <v>159950</v>
      </c>
      <c r="G8" s="107">
        <f>D10+D11+D12+D13</f>
        <v>163700</v>
      </c>
      <c r="H8" s="107">
        <f>E10+E11+E12+E13</f>
        <v>170400</v>
      </c>
    </row>
    <row r="9" spans="1:8" s="64" customFormat="1" ht="26.25" customHeight="1">
      <c r="A9" s="48" t="s">
        <v>151</v>
      </c>
      <c r="B9" s="125" t="s">
        <v>152</v>
      </c>
      <c r="C9" s="45">
        <f>C10+C11+C12+C13</f>
        <v>159950</v>
      </c>
      <c r="D9" s="45">
        <f t="shared" ref="D9:E9" si="1">D10+D11+D12+D13</f>
        <v>163700</v>
      </c>
      <c r="E9" s="45">
        <f t="shared" si="1"/>
        <v>170400</v>
      </c>
      <c r="F9" s="99">
        <f>C11+C12+C13+C10</f>
        <v>159950</v>
      </c>
      <c r="G9" s="99">
        <f>D11+D12+D13+D10</f>
        <v>163700</v>
      </c>
      <c r="H9" s="99">
        <f>E11+E12+E13+E10</f>
        <v>170400</v>
      </c>
    </row>
    <row r="10" spans="1:8" s="64" customFormat="1" ht="91.5" customHeight="1">
      <c r="A10" s="48" t="s">
        <v>120</v>
      </c>
      <c r="B10" s="127" t="s">
        <v>194</v>
      </c>
      <c r="C10" s="45">
        <f>157500</f>
        <v>157500</v>
      </c>
      <c r="D10" s="74">
        <v>160500</v>
      </c>
      <c r="E10" s="74">
        <v>166900</v>
      </c>
    </row>
    <row r="11" spans="1:8" s="64" customFormat="1" ht="119.25" customHeight="1">
      <c r="A11" s="48" t="s">
        <v>195</v>
      </c>
      <c r="B11" s="127" t="s">
        <v>196</v>
      </c>
      <c r="C11" s="45">
        <f>1250</f>
        <v>1250</v>
      </c>
      <c r="D11" s="74">
        <v>1400</v>
      </c>
      <c r="E11" s="74">
        <v>1500</v>
      </c>
    </row>
    <row r="12" spans="1:8" s="64" customFormat="1" ht="57" customHeight="1">
      <c r="A12" s="63" t="s">
        <v>218</v>
      </c>
      <c r="B12" s="127" t="s">
        <v>219</v>
      </c>
      <c r="C12" s="45">
        <f>750</f>
        <v>750</v>
      </c>
      <c r="D12" s="74">
        <v>1300</v>
      </c>
      <c r="E12" s="74">
        <v>1400</v>
      </c>
    </row>
    <row r="13" spans="1:8" s="64" customFormat="1" ht="114.75" customHeight="1">
      <c r="A13" s="48" t="s">
        <v>220</v>
      </c>
      <c r="B13" s="127" t="s">
        <v>280</v>
      </c>
      <c r="C13" s="45">
        <f>450</f>
        <v>450</v>
      </c>
      <c r="D13" s="74">
        <v>500</v>
      </c>
      <c r="E13" s="74">
        <v>600</v>
      </c>
    </row>
    <row r="14" spans="1:8" s="64" customFormat="1" ht="59.25" customHeight="1">
      <c r="A14" s="65" t="s">
        <v>221</v>
      </c>
      <c r="B14" s="124" t="s">
        <v>222</v>
      </c>
      <c r="C14" s="44">
        <f>C15</f>
        <v>9131.4</v>
      </c>
      <c r="D14" s="44">
        <f t="shared" ref="D14:E14" si="2">D15</f>
        <v>12666</v>
      </c>
      <c r="E14" s="44">
        <f t="shared" si="2"/>
        <v>12666</v>
      </c>
      <c r="F14" s="104"/>
      <c r="G14" s="104"/>
      <c r="H14" s="104"/>
    </row>
    <row r="15" spans="1:8" s="64" customFormat="1" ht="55.5" customHeight="1">
      <c r="A15" s="48" t="s">
        <v>223</v>
      </c>
      <c r="B15" s="125" t="s">
        <v>224</v>
      </c>
      <c r="C15" s="45">
        <f>9131.4</f>
        <v>9131.4</v>
      </c>
      <c r="D15" s="74">
        <v>12666</v>
      </c>
      <c r="E15" s="74">
        <v>12666</v>
      </c>
      <c r="F15" s="105">
        <f>C16+C18+C20+C22+C17+C19+C21+C23</f>
        <v>9131.4</v>
      </c>
      <c r="G15" s="105">
        <f t="shared" ref="G15:H15" si="3">D16+D18+D20+D22+D17+D19+D21+D23</f>
        <v>12666</v>
      </c>
      <c r="H15" s="105">
        <f t="shared" si="3"/>
        <v>12666</v>
      </c>
    </row>
    <row r="16" spans="1:8" s="64" customFormat="1" ht="113.25" customHeight="1">
      <c r="A16" s="48" t="s">
        <v>386</v>
      </c>
      <c r="B16" s="125" t="s">
        <v>387</v>
      </c>
      <c r="C16" s="45">
        <v>2392.1999999999998</v>
      </c>
      <c r="D16" s="45">
        <v>2687.4</v>
      </c>
      <c r="E16" s="45">
        <v>2687.4</v>
      </c>
    </row>
    <row r="17" spans="1:8" s="64" customFormat="1" ht="113.25" customHeight="1">
      <c r="A17" s="48" t="s">
        <v>421</v>
      </c>
      <c r="B17" s="125" t="s">
        <v>420</v>
      </c>
      <c r="C17" s="45">
        <v>916.8</v>
      </c>
      <c r="D17" s="45">
        <v>1893.4</v>
      </c>
      <c r="E17" s="45">
        <v>1893.4</v>
      </c>
    </row>
    <row r="18" spans="1:8" s="64" customFormat="1" ht="129.75" customHeight="1">
      <c r="A18" s="48" t="s">
        <v>388</v>
      </c>
      <c r="B18" s="125" t="s">
        <v>389</v>
      </c>
      <c r="C18" s="45">
        <v>15.8</v>
      </c>
      <c r="D18" s="45">
        <v>17.2</v>
      </c>
      <c r="E18" s="45">
        <v>17.2</v>
      </c>
    </row>
    <row r="19" spans="1:8" s="64" customFormat="1" ht="129.75" customHeight="1">
      <c r="A19" s="48" t="s">
        <v>423</v>
      </c>
      <c r="B19" s="125" t="s">
        <v>422</v>
      </c>
      <c r="C19" s="45">
        <v>6</v>
      </c>
      <c r="D19" s="45">
        <v>12.1</v>
      </c>
      <c r="E19" s="45">
        <v>12.1</v>
      </c>
    </row>
    <row r="20" spans="1:8" s="64" customFormat="1" ht="156" customHeight="1">
      <c r="A20" s="48" t="s">
        <v>390</v>
      </c>
      <c r="B20" s="125" t="s">
        <v>391</v>
      </c>
      <c r="C20" s="45">
        <v>4638.5</v>
      </c>
      <c r="D20" s="45">
        <v>5212.8</v>
      </c>
      <c r="E20" s="45">
        <v>5212.8</v>
      </c>
    </row>
    <row r="21" spans="1:8" s="64" customFormat="1" ht="140.25" customHeight="1">
      <c r="A21" s="48" t="s">
        <v>425</v>
      </c>
      <c r="B21" s="125" t="s">
        <v>424</v>
      </c>
      <c r="C21" s="45">
        <v>1777.6</v>
      </c>
      <c r="D21" s="45">
        <v>3672.6</v>
      </c>
      <c r="E21" s="45">
        <v>3672.6</v>
      </c>
    </row>
    <row r="22" spans="1:8" s="64" customFormat="1" ht="135.75" customHeight="1">
      <c r="A22" s="48" t="s">
        <v>392</v>
      </c>
      <c r="B22" s="125" t="s">
        <v>393</v>
      </c>
      <c r="C22" s="45">
        <v>-445</v>
      </c>
      <c r="D22" s="45">
        <v>-486.6</v>
      </c>
      <c r="E22" s="45">
        <v>-486.6</v>
      </c>
    </row>
    <row r="23" spans="1:8" s="64" customFormat="1" ht="158.25" customHeight="1">
      <c r="A23" s="48" t="s">
        <v>427</v>
      </c>
      <c r="B23" s="125" t="s">
        <v>426</v>
      </c>
      <c r="C23" s="45">
        <v>-170.5</v>
      </c>
      <c r="D23" s="45">
        <v>-342.9</v>
      </c>
      <c r="E23" s="45">
        <v>-342.9</v>
      </c>
    </row>
    <row r="24" spans="1:8" s="64" customFormat="1" ht="32.25" customHeight="1">
      <c r="A24" s="47" t="s">
        <v>153</v>
      </c>
      <c r="B24" s="124" t="s">
        <v>5</v>
      </c>
      <c r="C24" s="44">
        <f>40050+1000-25</f>
        <v>41025</v>
      </c>
      <c r="D24" s="44">
        <f>25252</f>
        <v>25252</v>
      </c>
      <c r="E24" s="44">
        <f>18054</f>
        <v>18054</v>
      </c>
      <c r="F24" s="106">
        <f>C25+C27+C29</f>
        <v>41025</v>
      </c>
      <c r="G24" s="106">
        <f>D25+D27+D29</f>
        <v>25252</v>
      </c>
      <c r="H24" s="106">
        <f>E25+E27+E29</f>
        <v>18054</v>
      </c>
    </row>
    <row r="25" spans="1:8" s="64" customFormat="1" ht="38.25" customHeight="1">
      <c r="A25" s="48" t="s">
        <v>6</v>
      </c>
      <c r="B25" s="125" t="s">
        <v>17</v>
      </c>
      <c r="C25" s="45">
        <f>30000</f>
        <v>30000</v>
      </c>
      <c r="D25" s="74">
        <v>7200</v>
      </c>
      <c r="E25" s="98">
        <v>0</v>
      </c>
    </row>
    <row r="26" spans="1:8" s="64" customFormat="1" ht="36" customHeight="1">
      <c r="A26" s="48" t="s">
        <v>18</v>
      </c>
      <c r="B26" s="125" t="s">
        <v>17</v>
      </c>
      <c r="C26" s="45">
        <f>30000</f>
        <v>30000</v>
      </c>
      <c r="D26" s="74">
        <v>7200</v>
      </c>
      <c r="E26" s="98">
        <v>0</v>
      </c>
    </row>
    <row r="27" spans="1:8" s="64" customFormat="1" ht="21" customHeight="1">
      <c r="A27" s="48" t="s">
        <v>7</v>
      </c>
      <c r="B27" s="125" t="s">
        <v>19</v>
      </c>
      <c r="C27" s="45">
        <f>25</f>
        <v>25</v>
      </c>
      <c r="D27" s="74">
        <v>52</v>
      </c>
      <c r="E27" s="74">
        <v>54</v>
      </c>
    </row>
    <row r="28" spans="1:8" s="64" customFormat="1" ht="25.5" customHeight="1">
      <c r="A28" s="48" t="s">
        <v>20</v>
      </c>
      <c r="B28" s="125" t="s">
        <v>19</v>
      </c>
      <c r="C28" s="45">
        <f>25</f>
        <v>25</v>
      </c>
      <c r="D28" s="74">
        <v>52</v>
      </c>
      <c r="E28" s="74">
        <v>54</v>
      </c>
    </row>
    <row r="29" spans="1:8" s="64" customFormat="1" ht="42.75" customHeight="1">
      <c r="A29" s="63" t="s">
        <v>225</v>
      </c>
      <c r="B29" s="125" t="s">
        <v>227</v>
      </c>
      <c r="C29" s="45">
        <v>11000</v>
      </c>
      <c r="D29" s="74">
        <v>18000</v>
      </c>
      <c r="E29" s="74">
        <v>18000</v>
      </c>
    </row>
    <row r="30" spans="1:8" s="64" customFormat="1" ht="45.75" customHeight="1">
      <c r="A30" s="48" t="s">
        <v>226</v>
      </c>
      <c r="B30" s="125" t="s">
        <v>228</v>
      </c>
      <c r="C30" s="45">
        <v>11000</v>
      </c>
      <c r="D30" s="74">
        <v>18000</v>
      </c>
      <c r="E30" s="74">
        <v>18000</v>
      </c>
    </row>
    <row r="31" spans="1:8" s="64" customFormat="1" ht="24.75" customHeight="1">
      <c r="A31" s="47" t="s">
        <v>154</v>
      </c>
      <c r="B31" s="124" t="s">
        <v>8</v>
      </c>
      <c r="C31" s="44">
        <f>94600</f>
        <v>94600</v>
      </c>
      <c r="D31" s="44">
        <v>92150</v>
      </c>
      <c r="E31" s="44">
        <v>92100</v>
      </c>
      <c r="F31" s="111">
        <f>C32+C34</f>
        <v>94600</v>
      </c>
      <c r="G31" s="111">
        <f>D32+D34</f>
        <v>92150</v>
      </c>
      <c r="H31" s="111">
        <f>E32+E34</f>
        <v>92100</v>
      </c>
    </row>
    <row r="32" spans="1:8" s="64" customFormat="1" ht="24" customHeight="1">
      <c r="A32" s="48" t="s">
        <v>155</v>
      </c>
      <c r="B32" s="125" t="s">
        <v>156</v>
      </c>
      <c r="C32" s="45">
        <f>C33</f>
        <v>14600</v>
      </c>
      <c r="D32" s="45">
        <f t="shared" ref="D32:E32" si="4">D33</f>
        <v>14550</v>
      </c>
      <c r="E32" s="45">
        <f t="shared" si="4"/>
        <v>14500</v>
      </c>
    </row>
    <row r="33" spans="1:8" s="64" customFormat="1" ht="48.75" customHeight="1">
      <c r="A33" s="48" t="s">
        <v>22</v>
      </c>
      <c r="B33" s="125" t="s">
        <v>21</v>
      </c>
      <c r="C33" s="45">
        <v>14600</v>
      </c>
      <c r="D33" s="74">
        <v>14550</v>
      </c>
      <c r="E33" s="74">
        <v>14500</v>
      </c>
    </row>
    <row r="34" spans="1:8" s="64" customFormat="1" ht="24.75" customHeight="1">
      <c r="A34" s="48" t="s">
        <v>157</v>
      </c>
      <c r="B34" s="125" t="s">
        <v>158</v>
      </c>
      <c r="C34" s="45">
        <f>C35+C36</f>
        <v>80000</v>
      </c>
      <c r="D34" s="45">
        <f t="shared" ref="D34:E34" si="5">D35+D36</f>
        <v>77600</v>
      </c>
      <c r="E34" s="45">
        <f t="shared" si="5"/>
        <v>77600</v>
      </c>
      <c r="F34" s="70">
        <f>C35+C36</f>
        <v>80000</v>
      </c>
      <c r="G34" s="70">
        <f>D35+D36</f>
        <v>77600</v>
      </c>
      <c r="H34" s="70">
        <f>E35+E36</f>
        <v>77600</v>
      </c>
    </row>
    <row r="35" spans="1:8" s="64" customFormat="1" ht="47.25" customHeight="1">
      <c r="A35" s="48" t="s">
        <v>256</v>
      </c>
      <c r="B35" s="125" t="s">
        <v>248</v>
      </c>
      <c r="C35" s="45">
        <f>62500</f>
        <v>62500</v>
      </c>
      <c r="D35" s="74">
        <v>60600</v>
      </c>
      <c r="E35" s="74">
        <v>60600</v>
      </c>
    </row>
    <row r="36" spans="1:8" s="64" customFormat="1" ht="52.5" customHeight="1">
      <c r="A36" s="48" t="s">
        <v>247</v>
      </c>
      <c r="B36" s="125" t="s">
        <v>249</v>
      </c>
      <c r="C36" s="45">
        <f>17500</f>
        <v>17500</v>
      </c>
      <c r="D36" s="74">
        <v>17000</v>
      </c>
      <c r="E36" s="74">
        <v>17000</v>
      </c>
    </row>
    <row r="37" spans="1:8" s="64" customFormat="1" ht="24" customHeight="1">
      <c r="A37" s="47" t="s">
        <v>159</v>
      </c>
      <c r="B37" s="124" t="s">
        <v>9</v>
      </c>
      <c r="C37" s="44">
        <f>7500</f>
        <v>7500</v>
      </c>
      <c r="D37" s="44">
        <v>7890</v>
      </c>
      <c r="E37" s="44">
        <f>7740</f>
        <v>7740</v>
      </c>
      <c r="F37" s="111">
        <f>C38+C40</f>
        <v>7500</v>
      </c>
      <c r="G37" s="111">
        <f>D38+D40</f>
        <v>7890</v>
      </c>
      <c r="H37" s="111">
        <f>E38+E40</f>
        <v>7740</v>
      </c>
    </row>
    <row r="38" spans="1:8" s="64" customFormat="1" ht="53.25" customHeight="1">
      <c r="A38" s="48" t="s">
        <v>160</v>
      </c>
      <c r="B38" s="125" t="s">
        <v>161</v>
      </c>
      <c r="C38" s="45">
        <f>C39</f>
        <v>7460</v>
      </c>
      <c r="D38" s="45">
        <f t="shared" ref="D38:E38" si="6">D39</f>
        <v>7850</v>
      </c>
      <c r="E38" s="45">
        <f t="shared" si="6"/>
        <v>7700</v>
      </c>
    </row>
    <row r="39" spans="1:8" s="64" customFormat="1" ht="63.75" customHeight="1">
      <c r="A39" s="48" t="s">
        <v>122</v>
      </c>
      <c r="B39" s="125" t="s">
        <v>23</v>
      </c>
      <c r="C39" s="45">
        <v>7460</v>
      </c>
      <c r="D39" s="74">
        <v>7850</v>
      </c>
      <c r="E39" s="74">
        <v>7700</v>
      </c>
    </row>
    <row r="40" spans="1:8" s="64" customFormat="1" ht="49.5" customHeight="1">
      <c r="A40" s="48" t="s">
        <v>162</v>
      </c>
      <c r="B40" s="125" t="s">
        <v>163</v>
      </c>
      <c r="C40" s="45">
        <f>C41</f>
        <v>40</v>
      </c>
      <c r="D40" s="45">
        <f t="shared" ref="D40:E40" si="7">D41</f>
        <v>40</v>
      </c>
      <c r="E40" s="45">
        <f t="shared" si="7"/>
        <v>40</v>
      </c>
    </row>
    <row r="41" spans="1:8" s="64" customFormat="1" ht="51.75" customHeight="1">
      <c r="A41" s="48" t="s">
        <v>136</v>
      </c>
      <c r="B41" s="125" t="s">
        <v>135</v>
      </c>
      <c r="C41" s="45">
        <v>40</v>
      </c>
      <c r="D41" s="45">
        <v>40</v>
      </c>
      <c r="E41" s="45">
        <v>40</v>
      </c>
    </row>
    <row r="42" spans="1:8" s="64" customFormat="1" ht="51.75" hidden="1" customHeight="1">
      <c r="A42" s="47" t="s">
        <v>292</v>
      </c>
      <c r="B42" s="124" t="s">
        <v>293</v>
      </c>
      <c r="C42" s="44"/>
      <c r="D42" s="44"/>
      <c r="E42" s="44"/>
      <c r="F42" s="111">
        <f>C43+C45+C48+C50</f>
        <v>0</v>
      </c>
      <c r="G42" s="111">
        <f t="shared" ref="G42:H42" si="8">D43+D45+D48+D50</f>
        <v>0</v>
      </c>
      <c r="H42" s="111">
        <f t="shared" si="8"/>
        <v>0</v>
      </c>
    </row>
    <row r="43" spans="1:8" s="64" customFormat="1" ht="51.75" hidden="1" customHeight="1">
      <c r="A43" s="48" t="s">
        <v>294</v>
      </c>
      <c r="B43" s="125" t="s">
        <v>295</v>
      </c>
      <c r="C43" s="45"/>
      <c r="D43" s="45">
        <v>0</v>
      </c>
      <c r="E43" s="45">
        <v>0</v>
      </c>
    </row>
    <row r="44" spans="1:8" s="64" customFormat="1" ht="51.75" hidden="1" customHeight="1">
      <c r="A44" s="48" t="s">
        <v>288</v>
      </c>
      <c r="B44" s="125" t="s">
        <v>284</v>
      </c>
      <c r="C44" s="45"/>
      <c r="D44" s="45">
        <v>0</v>
      </c>
      <c r="E44" s="45">
        <v>0</v>
      </c>
    </row>
    <row r="45" spans="1:8" s="64" customFormat="1" ht="36.75" hidden="1" customHeight="1">
      <c r="A45" s="48" t="s">
        <v>296</v>
      </c>
      <c r="B45" s="125" t="s">
        <v>297</v>
      </c>
      <c r="C45" s="45"/>
      <c r="D45" s="45"/>
      <c r="E45" s="45"/>
    </row>
    <row r="46" spans="1:8" s="64" customFormat="1" ht="40.5" hidden="1" customHeight="1">
      <c r="A46" s="48" t="s">
        <v>289</v>
      </c>
      <c r="B46" s="125" t="s">
        <v>285</v>
      </c>
      <c r="C46" s="45"/>
      <c r="D46" s="45"/>
      <c r="E46" s="45"/>
    </row>
    <row r="47" spans="1:8" s="64" customFormat="1" ht="40.5" hidden="1" customHeight="1">
      <c r="A47" s="48" t="s">
        <v>356</v>
      </c>
      <c r="B47" s="125" t="s">
        <v>357</v>
      </c>
      <c r="C47" s="45"/>
      <c r="D47" s="45"/>
      <c r="E47" s="45"/>
    </row>
    <row r="48" spans="1:8" s="64" customFormat="1" ht="38.25" hidden="1" customHeight="1">
      <c r="A48" s="48" t="s">
        <v>298</v>
      </c>
      <c r="B48" s="125" t="s">
        <v>299</v>
      </c>
      <c r="C48" s="45"/>
      <c r="D48" s="45">
        <v>0</v>
      </c>
      <c r="E48" s="45">
        <v>0</v>
      </c>
    </row>
    <row r="49" spans="1:8" s="64" customFormat="1" ht="35.25" hidden="1" customHeight="1">
      <c r="A49" s="48" t="s">
        <v>290</v>
      </c>
      <c r="B49" s="125" t="s">
        <v>286</v>
      </c>
      <c r="C49" s="45"/>
      <c r="D49" s="45">
        <v>0</v>
      </c>
      <c r="E49" s="45">
        <v>0</v>
      </c>
    </row>
    <row r="50" spans="1:8" s="64" customFormat="1" ht="41.25" hidden="1" customHeight="1">
      <c r="A50" s="48" t="s">
        <v>300</v>
      </c>
      <c r="B50" s="125" t="s">
        <v>301</v>
      </c>
      <c r="C50" s="45"/>
      <c r="D50" s="45">
        <v>0</v>
      </c>
      <c r="E50" s="45">
        <v>0</v>
      </c>
    </row>
    <row r="51" spans="1:8" s="64" customFormat="1" ht="66.75" hidden="1" customHeight="1">
      <c r="A51" s="48" t="s">
        <v>291</v>
      </c>
      <c r="B51" s="125" t="s">
        <v>287</v>
      </c>
      <c r="C51" s="45"/>
      <c r="D51" s="45">
        <v>0</v>
      </c>
      <c r="E51" s="45">
        <v>0</v>
      </c>
    </row>
    <row r="52" spans="1:8" s="64" customFormat="1" ht="66.75" customHeight="1">
      <c r="A52" s="47" t="s">
        <v>164</v>
      </c>
      <c r="B52" s="124" t="s">
        <v>10</v>
      </c>
      <c r="C52" s="44">
        <f>24000+1477+3777+6129.6</f>
        <v>35383.599999999999</v>
      </c>
      <c r="D52" s="44">
        <f>22350+1000+3179+6129.6</f>
        <v>32658.6</v>
      </c>
      <c r="E52" s="44">
        <f>20800+1000+3173+6129.6</f>
        <v>31102.6</v>
      </c>
      <c r="F52" s="109">
        <f>C53+C58+C61</f>
        <v>35383.599999999999</v>
      </c>
      <c r="G52" s="109">
        <f>D53+D58+D61</f>
        <v>32658.6</v>
      </c>
      <c r="H52" s="109">
        <f>E53+E58+E61</f>
        <v>31102.6</v>
      </c>
    </row>
    <row r="53" spans="1:8" s="64" customFormat="1" ht="109.5" customHeight="1">
      <c r="A53" s="48" t="s">
        <v>165</v>
      </c>
      <c r="B53" s="125" t="s">
        <v>11</v>
      </c>
      <c r="C53" s="45">
        <f>24000+1477</f>
        <v>25477</v>
      </c>
      <c r="D53" s="45">
        <f>22350+1000</f>
        <v>23350</v>
      </c>
      <c r="E53" s="45">
        <f>20800+1000</f>
        <v>21800</v>
      </c>
      <c r="F53" s="110">
        <f>C54+C56</f>
        <v>25477</v>
      </c>
      <c r="G53" s="110">
        <f>D54+D56</f>
        <v>23350</v>
      </c>
      <c r="H53" s="110">
        <f>E54+E56</f>
        <v>21800</v>
      </c>
    </row>
    <row r="54" spans="1:8" s="64" customFormat="1" ht="96" customHeight="1">
      <c r="A54" s="48" t="s">
        <v>231</v>
      </c>
      <c r="B54" s="127" t="s">
        <v>232</v>
      </c>
      <c r="C54" s="45">
        <f>C55</f>
        <v>24000</v>
      </c>
      <c r="D54" s="45">
        <f t="shared" ref="D54:E54" si="9">D55</f>
        <v>22350</v>
      </c>
      <c r="E54" s="45">
        <f t="shared" si="9"/>
        <v>20800</v>
      </c>
    </row>
    <row r="55" spans="1:8" s="64" customFormat="1" ht="93" customHeight="1">
      <c r="A55" s="48" t="s">
        <v>141</v>
      </c>
      <c r="B55" s="125" t="s">
        <v>140</v>
      </c>
      <c r="C55" s="45">
        <v>24000</v>
      </c>
      <c r="D55" s="74">
        <v>22350</v>
      </c>
      <c r="E55" s="74">
        <v>20800</v>
      </c>
    </row>
    <row r="56" spans="1:8" s="64" customFormat="1" ht="90" customHeight="1">
      <c r="A56" s="63" t="s">
        <v>233</v>
      </c>
      <c r="B56" s="127" t="s">
        <v>234</v>
      </c>
      <c r="C56" s="80">
        <f>1477</f>
        <v>1477</v>
      </c>
      <c r="D56" s="80">
        <v>1000</v>
      </c>
      <c r="E56" s="80">
        <v>1000</v>
      </c>
    </row>
    <row r="57" spans="1:8" s="64" customFormat="1" ht="78" customHeight="1">
      <c r="A57" s="48" t="s">
        <v>131</v>
      </c>
      <c r="B57" s="125" t="s">
        <v>24</v>
      </c>
      <c r="C57" s="80">
        <f>1477</f>
        <v>1477</v>
      </c>
      <c r="D57" s="81">
        <v>1000</v>
      </c>
      <c r="E57" s="81">
        <v>1000</v>
      </c>
    </row>
    <row r="58" spans="1:8" s="64" customFormat="1" ht="39" customHeight="1">
      <c r="A58" s="48" t="s">
        <v>166</v>
      </c>
      <c r="B58" s="125" t="s">
        <v>167</v>
      </c>
      <c r="C58" s="45">
        <f>C59</f>
        <v>3777</v>
      </c>
      <c r="D58" s="45">
        <f t="shared" ref="D58:E58" si="10">D59</f>
        <v>3179</v>
      </c>
      <c r="E58" s="45">
        <f t="shared" si="10"/>
        <v>3173</v>
      </c>
    </row>
    <row r="59" spans="1:8" s="64" customFormat="1" ht="47.25">
      <c r="A59" s="63" t="s">
        <v>235</v>
      </c>
      <c r="B59" s="125" t="s">
        <v>236</v>
      </c>
      <c r="C59" s="45">
        <v>3777</v>
      </c>
      <c r="D59" s="45">
        <v>3179</v>
      </c>
      <c r="E59" s="45">
        <v>3173</v>
      </c>
    </row>
    <row r="60" spans="1:8" s="64" customFormat="1" ht="70.5" customHeight="1">
      <c r="A60" s="48" t="s">
        <v>137</v>
      </c>
      <c r="B60" s="125" t="s">
        <v>56</v>
      </c>
      <c r="C60" s="45">
        <v>3777</v>
      </c>
      <c r="D60" s="45">
        <v>3179</v>
      </c>
      <c r="E60" s="45">
        <v>3173</v>
      </c>
    </row>
    <row r="61" spans="1:8" s="64" customFormat="1" ht="84" customHeight="1">
      <c r="A61" s="48" t="s">
        <v>168</v>
      </c>
      <c r="B61" s="125" t="s">
        <v>12</v>
      </c>
      <c r="C61" s="45">
        <f>C62</f>
        <v>6129.6</v>
      </c>
      <c r="D61" s="45">
        <f t="shared" ref="D61:E61" si="11">D62</f>
        <v>6129.6</v>
      </c>
      <c r="E61" s="45">
        <f t="shared" si="11"/>
        <v>6129.6</v>
      </c>
    </row>
    <row r="62" spans="1:8" s="64" customFormat="1" ht="112.5" customHeight="1">
      <c r="A62" s="48" t="s">
        <v>132</v>
      </c>
      <c r="B62" s="125" t="s">
        <v>25</v>
      </c>
      <c r="C62" s="45">
        <f>6129.6</f>
        <v>6129.6</v>
      </c>
      <c r="D62" s="45">
        <f>6129.6</f>
        <v>6129.6</v>
      </c>
      <c r="E62" s="45">
        <f>6129.6</f>
        <v>6129.6</v>
      </c>
    </row>
    <row r="63" spans="1:8" s="64" customFormat="1" ht="31.5">
      <c r="A63" s="47" t="s">
        <v>169</v>
      </c>
      <c r="B63" s="124" t="s">
        <v>13</v>
      </c>
      <c r="C63" s="44">
        <f>408.1</f>
        <v>408.1</v>
      </c>
      <c r="D63" s="44">
        <f>424.5</f>
        <v>424.5</v>
      </c>
      <c r="E63" s="44">
        <f>441.5</f>
        <v>441.5</v>
      </c>
      <c r="F63" s="108">
        <f>C65+C66+C67+C68+C69+C70</f>
        <v>408.1</v>
      </c>
      <c r="G63" s="108">
        <f t="shared" ref="G63:H63" si="12">D65+D66+D67+D68+D69+D70</f>
        <v>424.5</v>
      </c>
      <c r="H63" s="108">
        <f t="shared" si="12"/>
        <v>441.5</v>
      </c>
    </row>
    <row r="64" spans="1:8" s="64" customFormat="1" ht="36.75" customHeight="1">
      <c r="A64" s="89" t="s">
        <v>117</v>
      </c>
      <c r="B64" s="125" t="s">
        <v>116</v>
      </c>
      <c r="C64" s="45">
        <f>C65+C67+C69</f>
        <v>408.1</v>
      </c>
      <c r="D64" s="45">
        <f t="shared" ref="D64:E64" si="13">D65+D67+D69</f>
        <v>424.5</v>
      </c>
      <c r="E64" s="45">
        <f t="shared" si="13"/>
        <v>441.5</v>
      </c>
    </row>
    <row r="65" spans="1:8" s="64" customFormat="1" ht="52.5" customHeight="1">
      <c r="A65" s="48" t="s">
        <v>197</v>
      </c>
      <c r="B65" s="125" t="s">
        <v>198</v>
      </c>
      <c r="C65" s="45">
        <v>140.6</v>
      </c>
      <c r="D65" s="74">
        <v>146.19999999999999</v>
      </c>
      <c r="E65" s="74">
        <v>152.1</v>
      </c>
    </row>
    <row r="66" spans="1:8" s="64" customFormat="1" ht="36.75" hidden="1" customHeight="1">
      <c r="A66" s="48" t="s">
        <v>282</v>
      </c>
      <c r="B66" s="125" t="s">
        <v>283</v>
      </c>
      <c r="C66" s="45"/>
      <c r="D66" s="45"/>
      <c r="E66" s="45"/>
    </row>
    <row r="67" spans="1:8" s="64" customFormat="1" ht="39.75" customHeight="1">
      <c r="A67" s="48" t="s">
        <v>199</v>
      </c>
      <c r="B67" s="125" t="s">
        <v>200</v>
      </c>
      <c r="C67" s="45">
        <v>267.5</v>
      </c>
      <c r="D67" s="75">
        <v>278.3</v>
      </c>
      <c r="E67" s="75">
        <v>289.39999999999998</v>
      </c>
    </row>
    <row r="68" spans="1:8" s="64" customFormat="1" ht="41.25" hidden="1" customHeight="1">
      <c r="A68" s="48" t="s">
        <v>201</v>
      </c>
      <c r="B68" s="125" t="s">
        <v>202</v>
      </c>
      <c r="C68" s="45"/>
      <c r="D68" s="75"/>
      <c r="E68" s="75"/>
    </row>
    <row r="69" spans="1:8" s="64" customFormat="1" ht="67.5" hidden="1" customHeight="1">
      <c r="A69" s="48" t="s">
        <v>362</v>
      </c>
      <c r="B69" s="125" t="s">
        <v>361</v>
      </c>
      <c r="C69" s="45"/>
      <c r="D69" s="45"/>
      <c r="E69" s="45"/>
    </row>
    <row r="70" spans="1:8" s="64" customFormat="1" ht="36" hidden="1" customHeight="1">
      <c r="A70" s="48" t="s">
        <v>407</v>
      </c>
      <c r="B70" s="125" t="s">
        <v>402</v>
      </c>
      <c r="C70" s="45"/>
      <c r="D70" s="45"/>
      <c r="E70" s="45"/>
    </row>
    <row r="71" spans="1:8" s="64" customFormat="1" ht="59.25" customHeight="1">
      <c r="A71" s="47" t="s">
        <v>170</v>
      </c>
      <c r="B71" s="124" t="s">
        <v>14</v>
      </c>
      <c r="C71" s="44">
        <f>2201</f>
        <v>2201</v>
      </c>
      <c r="D71" s="76">
        <f>2289</f>
        <v>2289</v>
      </c>
      <c r="E71" s="76">
        <f>2380.6</f>
        <v>2380.6</v>
      </c>
      <c r="F71" s="108">
        <f>C73+C74</f>
        <v>2201</v>
      </c>
      <c r="G71" s="108">
        <f>D73+D74</f>
        <v>2289</v>
      </c>
      <c r="H71" s="108">
        <f>E73+E74</f>
        <v>2380.6999999999998</v>
      </c>
    </row>
    <row r="72" spans="1:8" s="64" customFormat="1" ht="39.75" customHeight="1">
      <c r="A72" s="48" t="s">
        <v>171</v>
      </c>
      <c r="B72" s="125" t="s">
        <v>15</v>
      </c>
      <c r="C72" s="45">
        <v>2201</v>
      </c>
      <c r="D72" s="45">
        <v>2289</v>
      </c>
      <c r="E72" s="45">
        <v>2380.6</v>
      </c>
    </row>
    <row r="73" spans="1:8" s="64" customFormat="1" ht="54" customHeight="1">
      <c r="A73" s="48" t="s">
        <v>134</v>
      </c>
      <c r="B73" s="125" t="s">
        <v>133</v>
      </c>
      <c r="C73" s="45">
        <v>2201</v>
      </c>
      <c r="D73" s="45">
        <v>2289</v>
      </c>
      <c r="E73" s="45">
        <v>2380.6999999999998</v>
      </c>
    </row>
    <row r="74" spans="1:8" s="64" customFormat="1" ht="61.5" hidden="1" customHeight="1">
      <c r="A74" s="48" t="s">
        <v>332</v>
      </c>
      <c r="B74" s="125" t="s">
        <v>333</v>
      </c>
      <c r="C74" s="45"/>
      <c r="D74" s="98"/>
      <c r="E74" s="98"/>
    </row>
    <row r="75" spans="1:8" s="64" customFormat="1" ht="59.25" customHeight="1">
      <c r="A75" s="47" t="s">
        <v>172</v>
      </c>
      <c r="B75" s="124" t="s">
        <v>16</v>
      </c>
      <c r="C75" s="44">
        <f>5900+7000+15000</f>
        <v>27900</v>
      </c>
      <c r="D75" s="44">
        <f>6100+4000+15000+17678.7</f>
        <v>42778.7</v>
      </c>
      <c r="E75" s="44">
        <f>6400+4000+15000+19420.9</f>
        <v>44820.9</v>
      </c>
      <c r="F75" s="108">
        <f>C78+C80+C76</f>
        <v>27900</v>
      </c>
      <c r="G75" s="108">
        <f t="shared" ref="G75:H75" si="14">D78+D80+D76</f>
        <v>42778.7</v>
      </c>
      <c r="H75" s="108">
        <f t="shared" si="14"/>
        <v>44820.9</v>
      </c>
    </row>
    <row r="76" spans="1:8" s="64" customFormat="1" ht="59.25" hidden="1" customHeight="1">
      <c r="A76" s="48" t="s">
        <v>349</v>
      </c>
      <c r="B76" s="125" t="s">
        <v>350</v>
      </c>
      <c r="C76" s="45"/>
      <c r="D76" s="45"/>
      <c r="E76" s="45"/>
      <c r="F76" s="100"/>
      <c r="G76" s="100"/>
      <c r="H76" s="100"/>
    </row>
    <row r="77" spans="1:8" s="64" customFormat="1" ht="59.25" hidden="1" customHeight="1">
      <c r="A77" s="48" t="s">
        <v>351</v>
      </c>
      <c r="B77" s="125" t="s">
        <v>352</v>
      </c>
      <c r="C77" s="45"/>
      <c r="D77" s="45"/>
      <c r="E77" s="45"/>
      <c r="F77" s="100"/>
      <c r="G77" s="100"/>
      <c r="H77" s="100"/>
    </row>
    <row r="78" spans="1:8" s="64" customFormat="1" ht="120" customHeight="1">
      <c r="A78" s="48" t="s">
        <v>353</v>
      </c>
      <c r="B78" s="125" t="s">
        <v>111</v>
      </c>
      <c r="C78" s="45">
        <f>C79</f>
        <v>5900</v>
      </c>
      <c r="D78" s="45">
        <f t="shared" ref="D78:E78" si="15">D79</f>
        <v>23778.7</v>
      </c>
      <c r="E78" s="45">
        <f t="shared" si="15"/>
        <v>25820.9</v>
      </c>
    </row>
    <row r="79" spans="1:8" s="64" customFormat="1" ht="124.5" customHeight="1">
      <c r="A79" s="48" t="s">
        <v>143</v>
      </c>
      <c r="B79" s="125" t="s">
        <v>107</v>
      </c>
      <c r="C79" s="45">
        <v>5900</v>
      </c>
      <c r="D79" s="77">
        <f>6100+17678.7</f>
        <v>23778.7</v>
      </c>
      <c r="E79" s="77">
        <f>6400+19420.9</f>
        <v>25820.9</v>
      </c>
    </row>
    <row r="80" spans="1:8" s="64" customFormat="1" ht="54" customHeight="1">
      <c r="A80" s="48" t="s">
        <v>112</v>
      </c>
      <c r="B80" s="125" t="s">
        <v>260</v>
      </c>
      <c r="C80" s="80">
        <f>C81+C82</f>
        <v>22000</v>
      </c>
      <c r="D80" s="80">
        <f t="shared" ref="D80:E80" si="16">D81+D82</f>
        <v>19000</v>
      </c>
      <c r="E80" s="80">
        <f t="shared" si="16"/>
        <v>19000</v>
      </c>
    </row>
    <row r="81" spans="1:8" s="64" customFormat="1" ht="75" customHeight="1">
      <c r="A81" s="48" t="s">
        <v>145</v>
      </c>
      <c r="B81" s="125" t="s">
        <v>144</v>
      </c>
      <c r="C81" s="80">
        <f>7000+15000</f>
        <v>22000</v>
      </c>
      <c r="D81" s="81">
        <f>4000+15000</f>
        <v>19000</v>
      </c>
      <c r="E81" s="81">
        <f>4000+15000</f>
        <v>19000</v>
      </c>
    </row>
    <row r="82" spans="1:8" s="64" customFormat="1" ht="57" hidden="1" customHeight="1">
      <c r="A82" s="48" t="s">
        <v>339</v>
      </c>
      <c r="B82" s="125" t="s">
        <v>340</v>
      </c>
      <c r="C82" s="45"/>
      <c r="D82" s="77"/>
      <c r="E82" s="77"/>
    </row>
    <row r="83" spans="1:8" s="64" customFormat="1" ht="45" customHeight="1">
      <c r="A83" s="47" t="s">
        <v>173</v>
      </c>
      <c r="B83" s="66" t="s">
        <v>108</v>
      </c>
      <c r="C83" s="44">
        <f>336+230+73</f>
        <v>639</v>
      </c>
      <c r="D83" s="44">
        <f>336+230+73</f>
        <v>639</v>
      </c>
      <c r="E83" s="44">
        <f>336+230+73</f>
        <v>639</v>
      </c>
      <c r="F83" s="108">
        <f>C84+C85+C86+C87+C88+C89+C90</f>
        <v>639</v>
      </c>
      <c r="G83" s="108">
        <f t="shared" ref="G83:H83" si="17">D84+D85+D86+D87+D88+D89+D90</f>
        <v>639</v>
      </c>
      <c r="H83" s="108">
        <f t="shared" si="17"/>
        <v>639</v>
      </c>
    </row>
    <row r="84" spans="1:8" s="64" customFormat="1" ht="120" customHeight="1">
      <c r="A84" s="63" t="s">
        <v>529</v>
      </c>
      <c r="B84" s="125" t="s">
        <v>528</v>
      </c>
      <c r="C84" s="45">
        <v>2</v>
      </c>
      <c r="D84" s="74">
        <v>2</v>
      </c>
      <c r="E84" s="74">
        <v>2</v>
      </c>
    </row>
    <row r="85" spans="1:8" s="64" customFormat="1" ht="141" customHeight="1">
      <c r="A85" s="63" t="s">
        <v>527</v>
      </c>
      <c r="B85" s="125" t="s">
        <v>526</v>
      </c>
      <c r="C85" s="45">
        <v>18</v>
      </c>
      <c r="D85" s="74">
        <v>18</v>
      </c>
      <c r="E85" s="74">
        <v>18</v>
      </c>
    </row>
    <row r="86" spans="1:8" s="64" customFormat="1" ht="115.5" customHeight="1">
      <c r="A86" s="48" t="s">
        <v>521</v>
      </c>
      <c r="B86" s="125" t="s">
        <v>520</v>
      </c>
      <c r="C86" s="45">
        <v>3</v>
      </c>
      <c r="D86" s="45">
        <v>3</v>
      </c>
      <c r="E86" s="45">
        <v>3</v>
      </c>
    </row>
    <row r="87" spans="1:8" s="64" customFormat="1" ht="125.25" customHeight="1">
      <c r="A87" s="48" t="s">
        <v>525</v>
      </c>
      <c r="B87" s="125" t="s">
        <v>524</v>
      </c>
      <c r="C87" s="45">
        <v>15</v>
      </c>
      <c r="D87" s="45">
        <v>15</v>
      </c>
      <c r="E87" s="45">
        <v>15</v>
      </c>
    </row>
    <row r="88" spans="1:8" s="64" customFormat="1" ht="107.25" customHeight="1">
      <c r="A88" s="48" t="s">
        <v>523</v>
      </c>
      <c r="B88" s="125" t="s">
        <v>522</v>
      </c>
      <c r="C88" s="45">
        <v>35</v>
      </c>
      <c r="D88" s="45">
        <v>35</v>
      </c>
      <c r="E88" s="45">
        <v>35</v>
      </c>
    </row>
    <row r="89" spans="1:8" s="64" customFormat="1" ht="75.75" customHeight="1">
      <c r="A89" s="63" t="s">
        <v>519</v>
      </c>
      <c r="B89" s="125" t="s">
        <v>518</v>
      </c>
      <c r="C89" s="45">
        <v>230</v>
      </c>
      <c r="D89" s="74">
        <v>230</v>
      </c>
      <c r="E89" s="74">
        <v>230</v>
      </c>
    </row>
    <row r="90" spans="1:8" s="64" customFormat="1" ht="72" customHeight="1">
      <c r="A90" s="63" t="s">
        <v>517</v>
      </c>
      <c r="B90" s="125" t="s">
        <v>322</v>
      </c>
      <c r="C90" s="45">
        <v>336</v>
      </c>
      <c r="D90" s="77">
        <v>336</v>
      </c>
      <c r="E90" s="77">
        <v>336</v>
      </c>
    </row>
    <row r="91" spans="1:8" s="64" customFormat="1" ht="25.5" customHeight="1">
      <c r="A91" s="47" t="s">
        <v>174</v>
      </c>
      <c r="B91" s="124" t="s">
        <v>109</v>
      </c>
      <c r="C91" s="44">
        <f>936.9+112+3331</f>
        <v>4379.8999999999996</v>
      </c>
      <c r="D91" s="44">
        <f>936.9+98+3464.3</f>
        <v>4499.2000000000007</v>
      </c>
      <c r="E91" s="44">
        <f>936.9+80+3585.5</f>
        <v>4602.3999999999996</v>
      </c>
      <c r="F91" s="108">
        <f>C94+C95+C96+C97+C98+C93</f>
        <v>4379.8999999999996</v>
      </c>
      <c r="G91" s="108">
        <f t="shared" ref="G91:H91" si="18">D94+D95+D96+D97+D98+D93</f>
        <v>4499.2000000000007</v>
      </c>
      <c r="H91" s="108">
        <f t="shared" si="18"/>
        <v>4602.3999999999996</v>
      </c>
    </row>
    <row r="92" spans="1:8" s="64" customFormat="1" ht="20.25" customHeight="1">
      <c r="A92" s="48" t="s">
        <v>175</v>
      </c>
      <c r="B92" s="125" t="s">
        <v>176</v>
      </c>
      <c r="C92" s="45">
        <f>C94+C95+C96+C97+C98+C93</f>
        <v>4379.8999999999996</v>
      </c>
      <c r="D92" s="45">
        <f t="shared" ref="D92:E92" si="19">D94+D95+D96+D97+D98+D93</f>
        <v>4499.2000000000007</v>
      </c>
      <c r="E92" s="45">
        <f t="shared" si="19"/>
        <v>4602.3999999999996</v>
      </c>
    </row>
    <row r="93" spans="1:8" s="64" customFormat="1" ht="20.25" hidden="1" customHeight="1">
      <c r="A93" s="48" t="s">
        <v>412</v>
      </c>
      <c r="B93" s="125" t="s">
        <v>413</v>
      </c>
      <c r="C93" s="45"/>
      <c r="D93" s="45"/>
      <c r="E93" s="45"/>
    </row>
    <row r="94" spans="1:8" s="64" customFormat="1" ht="55.5" customHeight="1">
      <c r="A94" s="48" t="s">
        <v>139</v>
      </c>
      <c r="B94" s="125" t="s">
        <v>138</v>
      </c>
      <c r="C94" s="45">
        <v>936.9</v>
      </c>
      <c r="D94" s="75">
        <v>936.9</v>
      </c>
      <c r="E94" s="75">
        <v>936.9</v>
      </c>
    </row>
    <row r="95" spans="1:8" s="64" customFormat="1" ht="45" customHeight="1">
      <c r="A95" s="48" t="s">
        <v>147</v>
      </c>
      <c r="B95" s="125" t="s">
        <v>146</v>
      </c>
      <c r="C95" s="45">
        <v>112</v>
      </c>
      <c r="D95" s="75">
        <v>98</v>
      </c>
      <c r="E95" s="75">
        <v>80</v>
      </c>
    </row>
    <row r="96" spans="1:8" s="64" customFormat="1" ht="36" hidden="1" customHeight="1">
      <c r="A96" s="48" t="s">
        <v>126</v>
      </c>
      <c r="B96" s="125" t="s">
        <v>61</v>
      </c>
      <c r="C96" s="45"/>
      <c r="D96" s="77"/>
      <c r="E96" s="77"/>
    </row>
    <row r="97" spans="1:13" s="64" customFormat="1" ht="1.5" hidden="1" customHeight="1">
      <c r="A97" s="48" t="s">
        <v>302</v>
      </c>
      <c r="B97" s="125" t="s">
        <v>303</v>
      </c>
      <c r="C97" s="45"/>
      <c r="D97" s="77"/>
      <c r="E97" s="77"/>
    </row>
    <row r="98" spans="1:13" s="64" customFormat="1" ht="89.25" customHeight="1">
      <c r="A98" s="48" t="s">
        <v>263</v>
      </c>
      <c r="B98" s="125" t="s">
        <v>264</v>
      </c>
      <c r="C98" s="45">
        <v>3331</v>
      </c>
      <c r="D98" s="75">
        <v>3464.3</v>
      </c>
      <c r="E98" s="75">
        <v>3585.5</v>
      </c>
    </row>
    <row r="99" spans="1:13" s="64" customFormat="1" ht="43.5" customHeight="1">
      <c r="A99" s="47" t="s">
        <v>177</v>
      </c>
      <c r="B99" s="124" t="s">
        <v>178</v>
      </c>
      <c r="C99" s="44">
        <f>858654.5</f>
        <v>858654.5</v>
      </c>
      <c r="D99" s="44">
        <f>775441.7</f>
        <v>775441.7</v>
      </c>
      <c r="E99" s="44">
        <f>767255.2</f>
        <v>767255.2</v>
      </c>
      <c r="F99" s="108">
        <f>C100+C121+C123+C119</f>
        <v>858654.5</v>
      </c>
      <c r="G99" s="108">
        <f t="shared" ref="G99:H99" si="20">D100+D121+D123+D119</f>
        <v>775441.7</v>
      </c>
      <c r="H99" s="108">
        <f t="shared" si="20"/>
        <v>767255.2</v>
      </c>
      <c r="M99" s="134">
        <f>SUM(C99-C100)</f>
        <v>599.90000000002328</v>
      </c>
    </row>
    <row r="100" spans="1:13" s="64" customFormat="1" ht="60.75" customHeight="1">
      <c r="A100" s="47" t="s">
        <v>179</v>
      </c>
      <c r="B100" s="124" t="s">
        <v>110</v>
      </c>
      <c r="C100" s="44">
        <f>858054.6</f>
        <v>858054.6</v>
      </c>
      <c r="D100" s="44">
        <f>775441.7</f>
        <v>775441.7</v>
      </c>
      <c r="E100" s="44">
        <f>767255.2</f>
        <v>767255.2</v>
      </c>
      <c r="F100" s="100">
        <f>C101+C104+C112+C117</f>
        <v>858054.6</v>
      </c>
      <c r="G100" s="100">
        <f t="shared" ref="G100:H100" si="21">D101+D104+D112+D117</f>
        <v>775441.7</v>
      </c>
      <c r="H100" s="100">
        <f t="shared" si="21"/>
        <v>767255.2</v>
      </c>
    </row>
    <row r="101" spans="1:13" s="82" customFormat="1" ht="42.75" customHeight="1">
      <c r="A101" s="79" t="s">
        <v>368</v>
      </c>
      <c r="B101" s="128" t="s">
        <v>180</v>
      </c>
      <c r="C101" s="80">
        <f>C102+C103</f>
        <v>341314.8</v>
      </c>
      <c r="D101" s="80">
        <f t="shared" ref="D101:E101" si="22">D102+D103</f>
        <v>275952.7</v>
      </c>
      <c r="E101" s="80">
        <f t="shared" si="22"/>
        <v>275952.7</v>
      </c>
    </row>
    <row r="102" spans="1:13" s="82" customFormat="1" ht="44.25" customHeight="1">
      <c r="A102" s="79" t="s">
        <v>369</v>
      </c>
      <c r="B102" s="128" t="s">
        <v>128</v>
      </c>
      <c r="C102" s="80">
        <v>275952.7</v>
      </c>
      <c r="D102" s="81">
        <v>275952.7</v>
      </c>
      <c r="E102" s="81">
        <v>275952.7</v>
      </c>
    </row>
    <row r="103" spans="1:13" s="82" customFormat="1" ht="44.25" customHeight="1">
      <c r="A103" s="95" t="s">
        <v>370</v>
      </c>
      <c r="B103" s="128" t="s">
        <v>319</v>
      </c>
      <c r="C103" s="80">
        <v>65362.1</v>
      </c>
      <c r="D103" s="87">
        <v>0</v>
      </c>
      <c r="E103" s="87">
        <v>0</v>
      </c>
    </row>
    <row r="104" spans="1:13" s="82" customFormat="1" ht="43.5" customHeight="1">
      <c r="A104" s="79" t="s">
        <v>371</v>
      </c>
      <c r="B104" s="128" t="s">
        <v>326</v>
      </c>
      <c r="C104" s="80">
        <f>12166.5+30144.2</f>
        <v>42310.7</v>
      </c>
      <c r="D104" s="81">
        <v>10048.200000000001</v>
      </c>
      <c r="E104" s="81">
        <v>9590.2999999999993</v>
      </c>
      <c r="F104" s="112">
        <f>C106+C107+C108+C111+C109+C105+C110</f>
        <v>42310.7</v>
      </c>
      <c r="G104" s="112">
        <f t="shared" ref="G104:H104" si="23">D106+D107+D108+D111+D109+D105+D110</f>
        <v>10048.200000000001</v>
      </c>
      <c r="H104" s="112">
        <f t="shared" si="23"/>
        <v>9590.2999999999993</v>
      </c>
    </row>
    <row r="105" spans="1:13" s="82" customFormat="1" ht="63" customHeight="1">
      <c r="A105" s="79" t="s">
        <v>372</v>
      </c>
      <c r="B105" s="128" t="s">
        <v>355</v>
      </c>
      <c r="C105" s="80">
        <v>0</v>
      </c>
      <c r="D105" s="87">
        <v>0</v>
      </c>
      <c r="E105" s="87">
        <v>0</v>
      </c>
      <c r="F105" s="112"/>
      <c r="G105" s="112"/>
      <c r="H105" s="112"/>
    </row>
    <row r="106" spans="1:13" s="82" customFormat="1" ht="58.5" customHeight="1">
      <c r="A106" s="79" t="s">
        <v>400</v>
      </c>
      <c r="B106" s="128" t="s">
        <v>346</v>
      </c>
      <c r="C106" s="80">
        <v>0</v>
      </c>
      <c r="D106" s="87">
        <v>0</v>
      </c>
      <c r="E106" s="87">
        <v>0</v>
      </c>
    </row>
    <row r="107" spans="1:13" s="82" customFormat="1" ht="99.75" customHeight="1">
      <c r="A107" s="94" t="s">
        <v>401</v>
      </c>
      <c r="B107" s="128" t="s">
        <v>316</v>
      </c>
      <c r="C107" s="80">
        <v>0</v>
      </c>
      <c r="D107" s="87">
        <v>0</v>
      </c>
      <c r="E107" s="87">
        <v>0</v>
      </c>
    </row>
    <row r="108" spans="1:13" s="82" customFormat="1" ht="39" hidden="1" customHeight="1">
      <c r="A108" s="94" t="s">
        <v>330</v>
      </c>
      <c r="B108" s="128" t="s">
        <v>331</v>
      </c>
      <c r="C108" s="80"/>
      <c r="D108" s="87"/>
      <c r="E108" s="87"/>
    </row>
    <row r="109" spans="1:13" s="82" customFormat="1" ht="72" customHeight="1">
      <c r="A109" s="94" t="s">
        <v>373</v>
      </c>
      <c r="B109" s="128" t="s">
        <v>329</v>
      </c>
      <c r="C109" s="80">
        <v>0</v>
      </c>
      <c r="D109" s="87">
        <v>0</v>
      </c>
      <c r="E109" s="87">
        <v>0</v>
      </c>
    </row>
    <row r="110" spans="1:13" s="82" customFormat="1" ht="84" customHeight="1">
      <c r="A110" s="94" t="s">
        <v>324</v>
      </c>
      <c r="B110" s="128" t="s">
        <v>325</v>
      </c>
      <c r="C110" s="80">
        <v>0</v>
      </c>
      <c r="D110" s="87">
        <v>0</v>
      </c>
      <c r="E110" s="87">
        <v>0</v>
      </c>
    </row>
    <row r="111" spans="1:13" s="82" customFormat="1" ht="40.5" customHeight="1">
      <c r="A111" s="79" t="s">
        <v>374</v>
      </c>
      <c r="B111" s="128" t="s">
        <v>129</v>
      </c>
      <c r="C111" s="80">
        <f>12166.5+30144.2</f>
        <v>42310.7</v>
      </c>
      <c r="D111" s="81">
        <v>10048.200000000001</v>
      </c>
      <c r="E111" s="81">
        <v>9590.2999999999993</v>
      </c>
    </row>
    <row r="112" spans="1:13" s="82" customFormat="1" ht="45" customHeight="1">
      <c r="A112" s="79" t="s">
        <v>375</v>
      </c>
      <c r="B112" s="128" t="s">
        <v>181</v>
      </c>
      <c r="C112" s="80">
        <v>474429.1</v>
      </c>
      <c r="D112" s="80">
        <v>489440.8</v>
      </c>
      <c r="E112" s="80">
        <v>481712.2</v>
      </c>
      <c r="F112" s="112">
        <f>C113+C114+C115+C116</f>
        <v>474429.10000000003</v>
      </c>
      <c r="G112" s="112">
        <f>D113+D114+D115+D116</f>
        <v>489440.8</v>
      </c>
      <c r="H112" s="112">
        <f>E113+E114+E115+E116</f>
        <v>481712.2</v>
      </c>
    </row>
    <row r="113" spans="1:5" s="82" customFormat="1" ht="57" customHeight="1">
      <c r="A113" s="79" t="s">
        <v>376</v>
      </c>
      <c r="B113" s="128" t="s">
        <v>130</v>
      </c>
      <c r="C113" s="80">
        <v>8791.4</v>
      </c>
      <c r="D113" s="80">
        <v>8571.7000000000007</v>
      </c>
      <c r="E113" s="80">
        <v>8571.7000000000007</v>
      </c>
    </row>
    <row r="114" spans="1:5" s="82" customFormat="1" ht="77.25" customHeight="1">
      <c r="A114" s="83" t="s">
        <v>377</v>
      </c>
      <c r="B114" s="128" t="s">
        <v>241</v>
      </c>
      <c r="C114" s="80">
        <v>3220.4</v>
      </c>
      <c r="D114" s="87">
        <v>9661.1</v>
      </c>
      <c r="E114" s="87">
        <v>1950.3</v>
      </c>
    </row>
    <row r="115" spans="1:5" s="82" customFormat="1" ht="77.25" customHeight="1">
      <c r="A115" s="83" t="s">
        <v>378</v>
      </c>
      <c r="B115" s="128" t="s">
        <v>342</v>
      </c>
      <c r="C115" s="80">
        <v>16.899999999999999</v>
      </c>
      <c r="D115" s="87">
        <v>17.8</v>
      </c>
      <c r="E115" s="87">
        <v>0</v>
      </c>
    </row>
    <row r="116" spans="1:5" s="82" customFormat="1" ht="38.25" customHeight="1">
      <c r="A116" s="83" t="s">
        <v>379</v>
      </c>
      <c r="B116" s="128" t="s">
        <v>245</v>
      </c>
      <c r="C116" s="80">
        <v>462400.4</v>
      </c>
      <c r="D116" s="80">
        <v>471190.2</v>
      </c>
      <c r="E116" s="80">
        <v>471190.2</v>
      </c>
    </row>
    <row r="117" spans="1:5" s="82" customFormat="1" ht="38.25" hidden="1" customHeight="1">
      <c r="A117" s="83" t="s">
        <v>347</v>
      </c>
      <c r="B117" s="128" t="s">
        <v>348</v>
      </c>
      <c r="C117" s="80"/>
      <c r="D117" s="80"/>
      <c r="E117" s="80"/>
    </row>
    <row r="118" spans="1:5" s="82" customFormat="1" ht="50.25" hidden="1" customHeight="1">
      <c r="A118" s="83" t="s">
        <v>363</v>
      </c>
      <c r="B118" s="128" t="s">
        <v>364</v>
      </c>
      <c r="C118" s="80"/>
      <c r="D118" s="80"/>
      <c r="E118" s="80"/>
    </row>
    <row r="119" spans="1:5" s="82" customFormat="1" ht="50.25" customHeight="1">
      <c r="A119" s="84" t="s">
        <v>408</v>
      </c>
      <c r="B119" s="133" t="s">
        <v>409</v>
      </c>
      <c r="C119" s="85">
        <f>SUM(C120)</f>
        <v>599.9</v>
      </c>
      <c r="D119" s="85">
        <f t="shared" ref="D119:E119" si="24">SUM(D120)</f>
        <v>0</v>
      </c>
      <c r="E119" s="85">
        <f t="shared" si="24"/>
        <v>0</v>
      </c>
    </row>
    <row r="120" spans="1:5" s="82" customFormat="1" ht="90.75" customHeight="1">
      <c r="A120" s="83" t="s">
        <v>410</v>
      </c>
      <c r="B120" s="128" t="s">
        <v>411</v>
      </c>
      <c r="C120" s="80">
        <v>599.9</v>
      </c>
      <c r="D120" s="80">
        <v>0</v>
      </c>
      <c r="E120" s="80">
        <v>0</v>
      </c>
    </row>
    <row r="121" spans="1:5" s="82" customFormat="1" ht="127.5" customHeight="1">
      <c r="A121" s="84" t="s">
        <v>252</v>
      </c>
      <c r="B121" s="133" t="s">
        <v>253</v>
      </c>
      <c r="C121" s="85">
        <v>0</v>
      </c>
      <c r="D121" s="85">
        <v>0</v>
      </c>
      <c r="E121" s="85">
        <v>0</v>
      </c>
    </row>
    <row r="122" spans="1:5" s="82" customFormat="1" ht="127.5" customHeight="1">
      <c r="A122" s="79" t="s">
        <v>380</v>
      </c>
      <c r="B122" s="128" t="s">
        <v>268</v>
      </c>
      <c r="C122" s="80">
        <v>0</v>
      </c>
      <c r="D122" s="80">
        <v>0</v>
      </c>
      <c r="E122" s="80">
        <v>0</v>
      </c>
    </row>
    <row r="123" spans="1:5" s="82" customFormat="1" ht="61.5" customHeight="1">
      <c r="A123" s="86" t="s">
        <v>261</v>
      </c>
      <c r="B123" s="133" t="s">
        <v>262</v>
      </c>
      <c r="C123" s="85">
        <f>C124+C125</f>
        <v>0</v>
      </c>
      <c r="D123" s="85">
        <v>0</v>
      </c>
      <c r="E123" s="85">
        <v>0</v>
      </c>
    </row>
    <row r="124" spans="1:5" s="82" customFormat="1" ht="69.75" customHeight="1">
      <c r="A124" s="79" t="s">
        <v>381</v>
      </c>
      <c r="B124" s="128" t="s">
        <v>279</v>
      </c>
      <c r="C124" s="80">
        <v>0</v>
      </c>
      <c r="D124" s="80">
        <v>0</v>
      </c>
      <c r="E124" s="80">
        <v>0</v>
      </c>
    </row>
    <row r="125" spans="1:5" s="82" customFormat="1" ht="90" customHeight="1">
      <c r="A125" s="79" t="s">
        <v>382</v>
      </c>
      <c r="B125" s="128" t="s">
        <v>345</v>
      </c>
      <c r="C125" s="80">
        <v>0</v>
      </c>
      <c r="D125" s="80">
        <v>0</v>
      </c>
      <c r="E125" s="80">
        <v>0</v>
      </c>
    </row>
    <row r="126" spans="1:5" s="64" customFormat="1" ht="44.25" customHeight="1">
      <c r="A126" s="69"/>
      <c r="B126" s="66" t="s">
        <v>148</v>
      </c>
      <c r="C126" s="116">
        <f>1226772.5+15000</f>
        <v>1241772.5</v>
      </c>
      <c r="D126" s="76">
        <f>1127710+32678.7</f>
        <v>1160388.7</v>
      </c>
      <c r="E126" s="76">
        <f>1117781.3+34420.9</f>
        <v>1152202.2</v>
      </c>
    </row>
    <row r="128" spans="1:5" ht="21.75" customHeight="1">
      <c r="C128" s="115">
        <f>SUM(C7+C99)</f>
        <v>1241772.5</v>
      </c>
      <c r="D128" s="70">
        <f>SUM(D7+D99)</f>
        <v>1160388.7</v>
      </c>
      <c r="E128" s="70">
        <f>SUM(E7+E99)</f>
        <v>1152202.2</v>
      </c>
    </row>
    <row r="129" spans="1:5">
      <c r="B129" s="120"/>
    </row>
    <row r="130" spans="1:5" ht="26.25" customHeight="1">
      <c r="A130" s="227" t="s">
        <v>516</v>
      </c>
      <c r="B130" s="227"/>
      <c r="C130" s="227"/>
      <c r="D130" s="227"/>
      <c r="E130" s="227"/>
    </row>
    <row r="131" spans="1:5" ht="26.25" customHeight="1">
      <c r="A131" s="227"/>
      <c r="B131" s="227"/>
      <c r="C131" s="227"/>
      <c r="D131" s="227"/>
      <c r="E131" s="227"/>
    </row>
    <row r="132" spans="1:5" ht="26.25" customHeight="1">
      <c r="A132" s="227"/>
      <c r="B132" s="227"/>
      <c r="C132" s="227"/>
      <c r="D132" s="227"/>
      <c r="E132" s="227"/>
    </row>
    <row r="133" spans="1:5" ht="26.25" customHeight="1">
      <c r="A133" s="227"/>
      <c r="B133" s="227"/>
      <c r="C133" s="227"/>
      <c r="D133" s="227"/>
      <c r="E133" s="227"/>
    </row>
  </sheetData>
  <mergeCells count="11">
    <mergeCell ref="A130:E130"/>
    <mergeCell ref="A131:E131"/>
    <mergeCell ref="A132:E132"/>
    <mergeCell ref="A133:E133"/>
    <mergeCell ref="A1:E1"/>
    <mergeCell ref="A2:E2"/>
    <mergeCell ref="A5:A6"/>
    <mergeCell ref="B5:B6"/>
    <mergeCell ref="A3:E3"/>
    <mergeCell ref="A4:E4"/>
    <mergeCell ref="C5:E5"/>
  </mergeCells>
  <phoneticPr fontId="16" type="noConversion"/>
  <printOptions horizontalCentered="1"/>
  <pageMargins left="0.98425196850393704" right="0.39370078740157483" top="0.39370078740157483" bottom="0.39370078740157483" header="0.31496062992125984" footer="0.19685039370078741"/>
  <pageSetup paperSize="9" scale="75" firstPageNumber="6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tabColor rgb="FF92D050"/>
    <pageSetUpPr fitToPage="1"/>
  </sheetPr>
  <dimension ref="A1:I149"/>
  <sheetViews>
    <sheetView view="pageBreakPreview" zoomScaleNormal="100" zoomScaleSheetLayoutView="100" workbookViewId="0">
      <selection sqref="A1:E1"/>
    </sheetView>
  </sheetViews>
  <sheetFormatPr defaultRowHeight="15.75"/>
  <cols>
    <col min="1" max="1" width="48.21875" style="56" customWidth="1"/>
    <col min="2" max="2" width="20.44140625" style="50" customWidth="1"/>
    <col min="3" max="3" width="15.5546875" style="50" customWidth="1"/>
    <col min="4" max="4" width="13.5546875" style="46" customWidth="1"/>
    <col min="5" max="5" width="14" style="46" customWidth="1"/>
    <col min="6" max="8" width="11.77734375" style="46" customWidth="1"/>
    <col min="9" max="16384" width="8.88671875" style="46"/>
  </cols>
  <sheetData>
    <row r="1" spans="1:5" ht="132.75" customHeight="1">
      <c r="A1" s="237" t="s">
        <v>416</v>
      </c>
      <c r="B1" s="237"/>
      <c r="C1" s="237"/>
      <c r="D1" s="237"/>
      <c r="E1" s="237"/>
    </row>
    <row r="2" spans="1:5" s="1" customFormat="1" ht="128.25" hidden="1" customHeight="1">
      <c r="A2" s="238" t="s">
        <v>385</v>
      </c>
      <c r="B2" s="238"/>
      <c r="C2" s="238"/>
      <c r="D2" s="238"/>
      <c r="E2" s="238"/>
    </row>
    <row r="3" spans="1:5" ht="74.25" customHeight="1">
      <c r="A3" s="244" t="s">
        <v>417</v>
      </c>
      <c r="B3" s="244"/>
      <c r="C3" s="244"/>
      <c r="D3" s="244"/>
      <c r="E3" s="244"/>
    </row>
    <row r="4" spans="1:5" ht="39" customHeight="1">
      <c r="A4" s="73"/>
      <c r="B4" s="73"/>
      <c r="C4" s="73"/>
      <c r="D4" s="73"/>
      <c r="E4" s="73"/>
    </row>
    <row r="5" spans="1:5" ht="18" customHeight="1">
      <c r="A5" s="239" t="s">
        <v>1</v>
      </c>
      <c r="B5" s="239"/>
      <c r="C5" s="239"/>
      <c r="D5" s="239"/>
      <c r="E5" s="239"/>
    </row>
    <row r="6" spans="1:5" ht="28.5" customHeight="1">
      <c r="A6" s="230" t="s">
        <v>57</v>
      </c>
      <c r="B6" s="230" t="s">
        <v>38</v>
      </c>
      <c r="C6" s="240" t="s">
        <v>276</v>
      </c>
      <c r="D6" s="240"/>
      <c r="E6" s="240"/>
    </row>
    <row r="7" spans="1:5" ht="15" customHeight="1">
      <c r="A7" s="243"/>
      <c r="B7" s="243"/>
      <c r="C7" s="240"/>
      <c r="D7" s="240"/>
      <c r="E7" s="240"/>
    </row>
    <row r="8" spans="1:5" ht="31.5" customHeight="1">
      <c r="A8" s="231"/>
      <c r="B8" s="231"/>
      <c r="C8" s="72" t="s">
        <v>344</v>
      </c>
      <c r="D8" s="117" t="s">
        <v>365</v>
      </c>
      <c r="E8" s="117" t="s">
        <v>419</v>
      </c>
    </row>
    <row r="9" spans="1:5" ht="63" hidden="1" customHeight="1">
      <c r="A9" s="122" t="s">
        <v>312</v>
      </c>
      <c r="B9" s="91" t="s">
        <v>311</v>
      </c>
      <c r="C9" s="92">
        <f>C10</f>
        <v>0</v>
      </c>
      <c r="D9" s="92">
        <f>D10</f>
        <v>0</v>
      </c>
      <c r="E9" s="92">
        <f>E10</f>
        <v>0</v>
      </c>
    </row>
    <row r="10" spans="1:5" ht="62.25" hidden="1" customHeight="1">
      <c r="A10" s="123" t="s">
        <v>313</v>
      </c>
      <c r="B10" s="88" t="s">
        <v>269</v>
      </c>
      <c r="C10" s="93"/>
      <c r="D10" s="93"/>
      <c r="E10" s="93"/>
    </row>
    <row r="11" spans="1:5" s="101" customFormat="1" ht="61.5" hidden="1" customHeight="1">
      <c r="A11" s="122" t="s">
        <v>336</v>
      </c>
      <c r="B11" s="91" t="s">
        <v>337</v>
      </c>
      <c r="C11" s="92">
        <f>C12</f>
        <v>0</v>
      </c>
      <c r="D11" s="92">
        <f>D12</f>
        <v>0</v>
      </c>
      <c r="E11" s="92">
        <f>E12</f>
        <v>0</v>
      </c>
    </row>
    <row r="12" spans="1:5" ht="48" hidden="1" customHeight="1">
      <c r="A12" s="123" t="s">
        <v>254</v>
      </c>
      <c r="B12" s="88" t="s">
        <v>338</v>
      </c>
      <c r="C12" s="93"/>
      <c r="D12" s="93"/>
      <c r="E12" s="93"/>
    </row>
    <row r="13" spans="1:5" ht="39" hidden="1" customHeight="1">
      <c r="A13" s="122" t="s">
        <v>404</v>
      </c>
      <c r="B13" s="91" t="s">
        <v>405</v>
      </c>
      <c r="C13" s="92">
        <f>C14</f>
        <v>0</v>
      </c>
      <c r="D13" s="92">
        <f t="shared" ref="D13:E13" si="0">D14</f>
        <v>0</v>
      </c>
      <c r="E13" s="92">
        <f t="shared" si="0"/>
        <v>0</v>
      </c>
    </row>
    <row r="14" spans="1:5" ht="48" hidden="1" customHeight="1">
      <c r="A14" s="123" t="s">
        <v>406</v>
      </c>
      <c r="B14" s="132" t="s">
        <v>338</v>
      </c>
      <c r="C14" s="93"/>
      <c r="D14" s="93"/>
      <c r="E14" s="93"/>
    </row>
    <row r="15" spans="1:5" ht="59.25" customHeight="1">
      <c r="A15" s="124" t="s">
        <v>367</v>
      </c>
      <c r="B15" s="51" t="s">
        <v>115</v>
      </c>
      <c r="C15" s="44">
        <f>C16+C17+C18+C19+C21+C20</f>
        <v>408.1</v>
      </c>
      <c r="D15" s="44">
        <f t="shared" ref="D15:E15" si="1">D16+D17+D18+D19+D21+D20</f>
        <v>424.5</v>
      </c>
      <c r="E15" s="44">
        <f t="shared" si="1"/>
        <v>441.5</v>
      </c>
    </row>
    <row r="16" spans="1:5" ht="54.75" customHeight="1">
      <c r="A16" s="125" t="s">
        <v>198</v>
      </c>
      <c r="B16" s="52" t="s">
        <v>304</v>
      </c>
      <c r="C16" s="45">
        <v>140.6</v>
      </c>
      <c r="D16" s="74">
        <v>146.19999999999999</v>
      </c>
      <c r="E16" s="74">
        <v>152.1</v>
      </c>
    </row>
    <row r="17" spans="1:5" ht="48.75" hidden="1" customHeight="1">
      <c r="A17" s="125" t="s">
        <v>283</v>
      </c>
      <c r="B17" s="52" t="s">
        <v>305</v>
      </c>
      <c r="C17" s="45"/>
      <c r="D17" s="45"/>
      <c r="E17" s="45"/>
    </row>
    <row r="18" spans="1:5" ht="34.5" customHeight="1">
      <c r="A18" s="125" t="s">
        <v>200</v>
      </c>
      <c r="B18" s="52" t="s">
        <v>306</v>
      </c>
      <c r="C18" s="45">
        <v>267.5</v>
      </c>
      <c r="D18" s="45">
        <v>278.3</v>
      </c>
      <c r="E18" s="45">
        <v>289.39999999999998</v>
      </c>
    </row>
    <row r="19" spans="1:5" ht="38.25" hidden="1" customHeight="1">
      <c r="A19" s="125" t="s">
        <v>202</v>
      </c>
      <c r="B19" s="52" t="s">
        <v>307</v>
      </c>
      <c r="C19" s="45"/>
      <c r="D19" s="75"/>
      <c r="E19" s="75"/>
    </row>
    <row r="20" spans="1:5" ht="70.5" hidden="1" customHeight="1">
      <c r="A20" s="125" t="s">
        <v>361</v>
      </c>
      <c r="B20" s="52" t="s">
        <v>360</v>
      </c>
      <c r="C20" s="45"/>
      <c r="D20" s="77"/>
      <c r="E20" s="77"/>
    </row>
    <row r="21" spans="1:5" ht="33.75" hidden="1" customHeight="1">
      <c r="A21" s="126" t="s">
        <v>402</v>
      </c>
      <c r="B21" s="96" t="s">
        <v>403</v>
      </c>
      <c r="C21" s="45"/>
      <c r="D21" s="90"/>
      <c r="E21" s="90"/>
    </row>
    <row r="22" spans="1:5" ht="77.25" hidden="1" customHeight="1">
      <c r="A22" s="124" t="s">
        <v>277</v>
      </c>
      <c r="B22" s="71" t="s">
        <v>270</v>
      </c>
      <c r="C22" s="44">
        <f>C23+C24+C25</f>
        <v>0</v>
      </c>
      <c r="D22" s="44">
        <f>D23+D24+D25</f>
        <v>0</v>
      </c>
      <c r="E22" s="44">
        <f>E23+E24+E25</f>
        <v>0</v>
      </c>
    </row>
    <row r="23" spans="1:5" ht="52.5" hidden="1" customHeight="1">
      <c r="A23" s="125" t="s">
        <v>272</v>
      </c>
      <c r="B23" s="52" t="s">
        <v>271</v>
      </c>
      <c r="C23" s="45"/>
      <c r="D23" s="74"/>
      <c r="E23" s="75"/>
    </row>
    <row r="24" spans="1:5" ht="89.25" hidden="1" customHeight="1">
      <c r="A24" s="125" t="s">
        <v>243</v>
      </c>
      <c r="B24" s="52" t="s">
        <v>310</v>
      </c>
      <c r="C24" s="45"/>
      <c r="D24" s="77"/>
      <c r="E24" s="77"/>
    </row>
    <row r="25" spans="1:5" ht="69.75" hidden="1" customHeight="1">
      <c r="A25" s="125" t="s">
        <v>274</v>
      </c>
      <c r="B25" s="52" t="s">
        <v>273</v>
      </c>
      <c r="C25" s="45"/>
      <c r="D25" s="74"/>
      <c r="E25" s="74"/>
    </row>
    <row r="26" spans="1:5" ht="55.5" customHeight="1">
      <c r="A26" s="124" t="s">
        <v>238</v>
      </c>
      <c r="B26" s="51">
        <v>100</v>
      </c>
      <c r="C26" s="44">
        <f>C27+C28+C29+C30+C31+C32+C33+C34</f>
        <v>9131.4</v>
      </c>
      <c r="D26" s="44">
        <f t="shared" ref="D26:E26" si="2">D27+D28+D29+D30+D31+D32+D33+D34</f>
        <v>12666.000000000002</v>
      </c>
      <c r="E26" s="44">
        <f t="shared" si="2"/>
        <v>12666.000000000002</v>
      </c>
    </row>
    <row r="27" spans="1:5" ht="129" customHeight="1">
      <c r="A27" s="125" t="s">
        <v>387</v>
      </c>
      <c r="B27" s="52" t="s">
        <v>394</v>
      </c>
      <c r="C27" s="45">
        <v>2392.1999999999998</v>
      </c>
      <c r="D27" s="45">
        <v>2687.4</v>
      </c>
      <c r="E27" s="45">
        <v>2687.4</v>
      </c>
    </row>
    <row r="28" spans="1:5" ht="134.25" customHeight="1">
      <c r="A28" s="125" t="s">
        <v>420</v>
      </c>
      <c r="B28" s="52" t="s">
        <v>421</v>
      </c>
      <c r="C28" s="45">
        <v>916.8</v>
      </c>
      <c r="D28" s="45">
        <v>1893.4</v>
      </c>
      <c r="E28" s="45">
        <v>1893.4</v>
      </c>
    </row>
    <row r="29" spans="1:5" ht="143.25" customHeight="1">
      <c r="A29" s="125" t="s">
        <v>389</v>
      </c>
      <c r="B29" s="52" t="s">
        <v>395</v>
      </c>
      <c r="C29" s="45">
        <v>15.8</v>
      </c>
      <c r="D29" s="45">
        <v>17.2</v>
      </c>
      <c r="E29" s="45">
        <v>17.2</v>
      </c>
    </row>
    <row r="30" spans="1:5" ht="147" customHeight="1">
      <c r="A30" s="125" t="s">
        <v>422</v>
      </c>
      <c r="B30" s="52" t="s">
        <v>423</v>
      </c>
      <c r="C30" s="45">
        <v>6</v>
      </c>
      <c r="D30" s="45">
        <v>12.1</v>
      </c>
      <c r="E30" s="45">
        <v>12.1</v>
      </c>
    </row>
    <row r="31" spans="1:5" ht="136.5" customHeight="1">
      <c r="A31" s="125" t="s">
        <v>391</v>
      </c>
      <c r="B31" s="52" t="s">
        <v>390</v>
      </c>
      <c r="C31" s="45">
        <v>4638.5</v>
      </c>
      <c r="D31" s="45">
        <v>5212.8</v>
      </c>
      <c r="E31" s="45">
        <v>5212.8</v>
      </c>
    </row>
    <row r="32" spans="1:5" ht="136.5" customHeight="1">
      <c r="A32" s="135" t="s">
        <v>424</v>
      </c>
      <c r="B32" s="138" t="s">
        <v>425</v>
      </c>
      <c r="C32" s="136">
        <v>1777.6</v>
      </c>
      <c r="D32" s="45">
        <v>3672.6</v>
      </c>
      <c r="E32" s="45">
        <v>3672.6</v>
      </c>
    </row>
    <row r="33" spans="1:8" ht="126" customHeight="1">
      <c r="A33" s="125" t="s">
        <v>393</v>
      </c>
      <c r="B33" s="137" t="s">
        <v>392</v>
      </c>
      <c r="C33" s="45">
        <v>-445</v>
      </c>
      <c r="D33" s="45">
        <v>-486.6</v>
      </c>
      <c r="E33" s="45">
        <v>-486.6</v>
      </c>
    </row>
    <row r="34" spans="1:8" ht="133.5" customHeight="1">
      <c r="A34" s="125" t="s">
        <v>426</v>
      </c>
      <c r="B34" s="52" t="s">
        <v>427</v>
      </c>
      <c r="C34" s="45">
        <v>-170.5</v>
      </c>
      <c r="D34" s="45">
        <v>-342.9</v>
      </c>
      <c r="E34" s="45">
        <v>-342.9</v>
      </c>
    </row>
    <row r="35" spans="1:8" ht="65.25" hidden="1" customHeight="1">
      <c r="A35" s="124" t="s">
        <v>204</v>
      </c>
      <c r="B35" s="51" t="s">
        <v>39</v>
      </c>
      <c r="C35" s="44">
        <f>C36</f>
        <v>0</v>
      </c>
      <c r="D35" s="44">
        <f>D36</f>
        <v>0</v>
      </c>
      <c r="E35" s="44">
        <f>E36</f>
        <v>0</v>
      </c>
    </row>
    <row r="36" spans="1:8" ht="66" hidden="1" customHeight="1">
      <c r="A36" s="125" t="s">
        <v>113</v>
      </c>
      <c r="B36" s="52" t="s">
        <v>114</v>
      </c>
      <c r="C36" s="45"/>
      <c r="D36" s="75"/>
      <c r="E36" s="75"/>
    </row>
    <row r="37" spans="1:8" ht="63.75" hidden="1" customHeight="1">
      <c r="A37" s="124" t="s">
        <v>205</v>
      </c>
      <c r="B37" s="51" t="s">
        <v>40</v>
      </c>
      <c r="C37" s="44">
        <f>C38+C39</f>
        <v>0</v>
      </c>
      <c r="D37" s="44">
        <f>D38+D39</f>
        <v>0</v>
      </c>
      <c r="E37" s="44">
        <f>E38+E39</f>
        <v>0</v>
      </c>
    </row>
    <row r="38" spans="1:8" ht="74.25" hidden="1" customHeight="1">
      <c r="A38" s="125" t="s">
        <v>118</v>
      </c>
      <c r="B38" s="52" t="s">
        <v>119</v>
      </c>
      <c r="C38" s="45"/>
      <c r="D38" s="74"/>
      <c r="E38" s="74"/>
    </row>
    <row r="39" spans="1:8" ht="65.25" hidden="1" customHeight="1">
      <c r="A39" s="125" t="s">
        <v>113</v>
      </c>
      <c r="B39" s="52" t="s">
        <v>114</v>
      </c>
      <c r="C39" s="45"/>
      <c r="D39" s="45"/>
      <c r="E39" s="45"/>
    </row>
    <row r="40" spans="1:8" ht="57" hidden="1" customHeight="1">
      <c r="A40" s="124" t="s">
        <v>237</v>
      </c>
      <c r="B40" s="51">
        <v>161</v>
      </c>
      <c r="C40" s="44">
        <f>C41</f>
        <v>0</v>
      </c>
      <c r="D40" s="44">
        <f>D41</f>
        <v>0</v>
      </c>
      <c r="E40" s="44">
        <f>E41</f>
        <v>0</v>
      </c>
    </row>
    <row r="41" spans="1:8" ht="87.75" hidden="1" customHeight="1">
      <c r="A41" s="125" t="s">
        <v>254</v>
      </c>
      <c r="B41" s="52" t="s">
        <v>314</v>
      </c>
      <c r="C41" s="45"/>
      <c r="D41" s="74"/>
      <c r="E41" s="74"/>
    </row>
    <row r="42" spans="1:8" ht="103.5" hidden="1" customHeight="1">
      <c r="A42" s="124" t="s">
        <v>206</v>
      </c>
      <c r="B42" s="51">
        <v>177</v>
      </c>
      <c r="C42" s="44">
        <f>C43</f>
        <v>0</v>
      </c>
      <c r="D42" s="44">
        <f>D43</f>
        <v>0</v>
      </c>
      <c r="E42" s="44">
        <f>E43</f>
        <v>0</v>
      </c>
    </row>
    <row r="43" spans="1:8" ht="64.5" hidden="1" customHeight="1">
      <c r="A43" s="125" t="s">
        <v>113</v>
      </c>
      <c r="B43" s="52" t="s">
        <v>114</v>
      </c>
      <c r="C43" s="45"/>
      <c r="D43" s="74"/>
      <c r="E43" s="74"/>
    </row>
    <row r="44" spans="1:8" ht="56.25" customHeight="1">
      <c r="A44" s="124" t="s">
        <v>255</v>
      </c>
      <c r="B44" s="51" t="s">
        <v>36</v>
      </c>
      <c r="C44" s="44">
        <f>303035</f>
        <v>303035</v>
      </c>
      <c r="D44" s="44">
        <f>288952</f>
        <v>288952</v>
      </c>
      <c r="E44" s="44">
        <f>288254</f>
        <v>288254</v>
      </c>
      <c r="F44" s="103">
        <f>C45+C46+C47+C48+C49+C50+C51+C52+C53+C54+C55+C56+C57+C58+C60+C61+C62+C63+C64+C59</f>
        <v>303035</v>
      </c>
      <c r="G44" s="103">
        <f t="shared" ref="G44:H44" si="3">D45+D46+D47+D48+D49+D50+D51+D52+D53+D54+D55+D56+D57+D58+D60+D61+D62+D63+D64+D59</f>
        <v>288952</v>
      </c>
      <c r="H44" s="103">
        <f t="shared" si="3"/>
        <v>288254</v>
      </c>
    </row>
    <row r="45" spans="1:8" ht="102" customHeight="1">
      <c r="A45" s="127" t="s">
        <v>194</v>
      </c>
      <c r="B45" s="52" t="s">
        <v>120</v>
      </c>
      <c r="C45" s="45">
        <f>157500</f>
        <v>157500</v>
      </c>
      <c r="D45" s="74">
        <v>160500</v>
      </c>
      <c r="E45" s="74">
        <v>166900</v>
      </c>
      <c r="F45" s="102"/>
      <c r="G45" s="102"/>
      <c r="H45" s="102"/>
    </row>
    <row r="46" spans="1:8" ht="129.75" customHeight="1">
      <c r="A46" s="127" t="s">
        <v>196</v>
      </c>
      <c r="B46" s="52" t="s">
        <v>195</v>
      </c>
      <c r="C46" s="45">
        <f>1250</f>
        <v>1250</v>
      </c>
      <c r="D46" s="74">
        <v>1400</v>
      </c>
      <c r="E46" s="74">
        <v>1500</v>
      </c>
    </row>
    <row r="47" spans="1:8" ht="69.75" customHeight="1">
      <c r="A47" s="127" t="s">
        <v>219</v>
      </c>
      <c r="B47" s="52" t="s">
        <v>218</v>
      </c>
      <c r="C47" s="45">
        <f>750</f>
        <v>750</v>
      </c>
      <c r="D47" s="74">
        <v>1300</v>
      </c>
      <c r="E47" s="74">
        <v>1400</v>
      </c>
    </row>
    <row r="48" spans="1:8" ht="96.75" customHeight="1">
      <c r="A48" s="127" t="s">
        <v>259</v>
      </c>
      <c r="B48" s="52" t="s">
        <v>220</v>
      </c>
      <c r="C48" s="45">
        <f>450</f>
        <v>450</v>
      </c>
      <c r="D48" s="74">
        <v>500</v>
      </c>
      <c r="E48" s="74">
        <v>600</v>
      </c>
    </row>
    <row r="49" spans="1:5" ht="53.25" customHeight="1">
      <c r="A49" s="125" t="s">
        <v>17</v>
      </c>
      <c r="B49" s="52" t="s">
        <v>18</v>
      </c>
      <c r="C49" s="45">
        <f>30000</f>
        <v>30000</v>
      </c>
      <c r="D49" s="74">
        <v>7200</v>
      </c>
      <c r="E49" s="98">
        <v>0</v>
      </c>
    </row>
    <row r="50" spans="1:5" ht="53.25" hidden="1" customHeight="1">
      <c r="A50" s="125" t="s">
        <v>318</v>
      </c>
      <c r="B50" s="52" t="s">
        <v>317</v>
      </c>
      <c r="C50" s="45"/>
      <c r="D50" s="77"/>
      <c r="E50" s="77"/>
    </row>
    <row r="51" spans="1:5" ht="35.25" customHeight="1">
      <c r="A51" s="125" t="s">
        <v>19</v>
      </c>
      <c r="B51" s="52" t="s">
        <v>20</v>
      </c>
      <c r="C51" s="45">
        <f>25</f>
        <v>25</v>
      </c>
      <c r="D51" s="74">
        <v>52</v>
      </c>
      <c r="E51" s="74">
        <v>54</v>
      </c>
    </row>
    <row r="52" spans="1:5" ht="79.5" customHeight="1">
      <c r="A52" s="125" t="s">
        <v>228</v>
      </c>
      <c r="B52" s="52" t="s">
        <v>226</v>
      </c>
      <c r="C52" s="45">
        <v>11000</v>
      </c>
      <c r="D52" s="74">
        <v>18000</v>
      </c>
      <c r="E52" s="74">
        <v>18000</v>
      </c>
    </row>
    <row r="53" spans="1:5" ht="64.5" customHeight="1">
      <c r="A53" s="125" t="s">
        <v>21</v>
      </c>
      <c r="B53" s="52" t="s">
        <v>22</v>
      </c>
      <c r="C53" s="45">
        <v>14600</v>
      </c>
      <c r="D53" s="74">
        <v>14550</v>
      </c>
      <c r="E53" s="74">
        <v>14500</v>
      </c>
    </row>
    <row r="54" spans="1:5" ht="57" customHeight="1">
      <c r="A54" s="125" t="s">
        <v>257</v>
      </c>
      <c r="B54" s="52" t="s">
        <v>256</v>
      </c>
      <c r="C54" s="45">
        <f>62500</f>
        <v>62500</v>
      </c>
      <c r="D54" s="74">
        <v>60600</v>
      </c>
      <c r="E54" s="74">
        <v>60600</v>
      </c>
    </row>
    <row r="55" spans="1:5" ht="54.75" customHeight="1">
      <c r="A55" s="125" t="s">
        <v>258</v>
      </c>
      <c r="B55" s="52" t="s">
        <v>247</v>
      </c>
      <c r="C55" s="45">
        <f>17500</f>
        <v>17500</v>
      </c>
      <c r="D55" s="74">
        <v>17000</v>
      </c>
      <c r="E55" s="74">
        <v>17000</v>
      </c>
    </row>
    <row r="56" spans="1:5" ht="65.25" customHeight="1">
      <c r="A56" s="125" t="s">
        <v>23</v>
      </c>
      <c r="B56" s="52" t="s">
        <v>122</v>
      </c>
      <c r="C56" s="45">
        <v>7460</v>
      </c>
      <c r="D56" s="74">
        <v>7850</v>
      </c>
      <c r="E56" s="74">
        <v>7700</v>
      </c>
    </row>
    <row r="57" spans="1:5" ht="61.5" hidden="1" customHeight="1">
      <c r="A57" s="125" t="s">
        <v>309</v>
      </c>
      <c r="B57" s="48" t="s">
        <v>288</v>
      </c>
      <c r="C57" s="45"/>
      <c r="D57" s="45"/>
      <c r="E57" s="45"/>
    </row>
    <row r="58" spans="1:5" ht="30" hidden="1" customHeight="1">
      <c r="A58" s="125" t="s">
        <v>308</v>
      </c>
      <c r="B58" s="48" t="s">
        <v>289</v>
      </c>
      <c r="C58" s="45"/>
      <c r="D58" s="45"/>
      <c r="E58" s="45"/>
    </row>
    <row r="59" spans="1:5" ht="53.25" hidden="1" customHeight="1">
      <c r="A59" s="125" t="s">
        <v>357</v>
      </c>
      <c r="B59" s="48" t="s">
        <v>356</v>
      </c>
      <c r="C59" s="45"/>
      <c r="D59" s="45"/>
      <c r="E59" s="45"/>
    </row>
    <row r="60" spans="1:5" ht="30" hidden="1" customHeight="1">
      <c r="A60" s="125" t="s">
        <v>286</v>
      </c>
      <c r="B60" s="48" t="s">
        <v>290</v>
      </c>
      <c r="C60" s="45"/>
      <c r="D60" s="45"/>
      <c r="E60" s="45"/>
    </row>
    <row r="61" spans="1:5" ht="67.5" hidden="1" customHeight="1">
      <c r="A61" s="125" t="s">
        <v>287</v>
      </c>
      <c r="B61" s="48" t="s">
        <v>291</v>
      </c>
      <c r="C61" s="45"/>
      <c r="D61" s="45"/>
      <c r="E61" s="45"/>
    </row>
    <row r="62" spans="1:5" ht="94.5" hidden="1" customHeight="1">
      <c r="A62" s="125" t="s">
        <v>320</v>
      </c>
      <c r="B62" s="52" t="s">
        <v>123</v>
      </c>
      <c r="C62" s="45"/>
      <c r="D62" s="74"/>
      <c r="E62" s="74"/>
    </row>
    <row r="63" spans="1:5" ht="79.5" hidden="1" customHeight="1">
      <c r="A63" s="125" t="s">
        <v>124</v>
      </c>
      <c r="B63" s="52" t="s">
        <v>125</v>
      </c>
      <c r="C63" s="45"/>
      <c r="D63" s="74"/>
      <c r="E63" s="74"/>
    </row>
    <row r="64" spans="1:5" ht="80.25" hidden="1" customHeight="1">
      <c r="A64" s="125" t="s">
        <v>230</v>
      </c>
      <c r="B64" s="52" t="s">
        <v>229</v>
      </c>
      <c r="C64" s="45"/>
      <c r="D64" s="74"/>
      <c r="E64" s="74"/>
    </row>
    <row r="65" spans="1:5" ht="46.5" customHeight="1">
      <c r="A65" s="124" t="s">
        <v>242</v>
      </c>
      <c r="B65" s="51" t="s">
        <v>60</v>
      </c>
      <c r="C65" s="44">
        <f>C66+C67+C68+C69+C71+C72+C70</f>
        <v>336</v>
      </c>
      <c r="D65" s="44">
        <f t="shared" ref="D65:E65" si="4">D66+D67+D68+D69+D71+D72+D70</f>
        <v>336</v>
      </c>
      <c r="E65" s="44">
        <f t="shared" si="4"/>
        <v>336</v>
      </c>
    </row>
    <row r="66" spans="1:5" ht="81" hidden="1" customHeight="1">
      <c r="A66" s="125" t="s">
        <v>321</v>
      </c>
      <c r="B66" s="52" t="s">
        <v>239</v>
      </c>
      <c r="C66" s="45"/>
      <c r="D66" s="74"/>
      <c r="E66" s="74"/>
    </row>
    <row r="67" spans="1:5" ht="70.5" hidden="1" customHeight="1">
      <c r="A67" s="125" t="s">
        <v>251</v>
      </c>
      <c r="B67" s="52" t="s">
        <v>250</v>
      </c>
      <c r="C67" s="45"/>
      <c r="D67" s="75"/>
      <c r="E67" s="75"/>
    </row>
    <row r="68" spans="1:5" ht="70.5" customHeight="1">
      <c r="A68" s="125" t="s">
        <v>322</v>
      </c>
      <c r="B68" s="63" t="s">
        <v>517</v>
      </c>
      <c r="C68" s="45">
        <v>336</v>
      </c>
      <c r="D68" s="77">
        <v>336</v>
      </c>
      <c r="E68" s="77">
        <v>336</v>
      </c>
    </row>
    <row r="69" spans="1:5" ht="80.25" hidden="1" customHeight="1">
      <c r="A69" s="125" t="s">
        <v>118</v>
      </c>
      <c r="B69" s="52" t="s">
        <v>341</v>
      </c>
      <c r="C69" s="45"/>
      <c r="D69" s="74"/>
      <c r="E69" s="74"/>
    </row>
    <row r="70" spans="1:5" ht="43.5" hidden="1" customHeight="1">
      <c r="A70" s="125" t="s">
        <v>396</v>
      </c>
      <c r="B70" s="52" t="s">
        <v>397</v>
      </c>
      <c r="C70" s="45"/>
      <c r="D70" s="77"/>
      <c r="E70" s="77"/>
    </row>
    <row r="71" spans="1:5" ht="95.25" hidden="1" customHeight="1">
      <c r="A71" s="125" t="s">
        <v>243</v>
      </c>
      <c r="B71" s="52" t="s">
        <v>240</v>
      </c>
      <c r="C71" s="45"/>
      <c r="D71" s="74"/>
      <c r="E71" s="74"/>
    </row>
    <row r="72" spans="1:5" ht="62.25" hidden="1" customHeight="1">
      <c r="A72" s="125" t="s">
        <v>113</v>
      </c>
      <c r="B72" s="52" t="s">
        <v>114</v>
      </c>
      <c r="C72" s="45"/>
      <c r="D72" s="74"/>
      <c r="E72" s="74"/>
    </row>
    <row r="73" spans="1:5" ht="60" hidden="1" customHeight="1">
      <c r="A73" s="124" t="s">
        <v>207</v>
      </c>
      <c r="B73" s="51">
        <v>321</v>
      </c>
      <c r="C73" s="44">
        <f>C74</f>
        <v>0</v>
      </c>
      <c r="D73" s="44">
        <f>D74</f>
        <v>0</v>
      </c>
      <c r="E73" s="44">
        <f>E74</f>
        <v>0</v>
      </c>
    </row>
    <row r="74" spans="1:5" ht="50.25" hidden="1" customHeight="1">
      <c r="A74" s="125" t="s">
        <v>323</v>
      </c>
      <c r="B74" s="52" t="s">
        <v>315</v>
      </c>
      <c r="C74" s="45"/>
      <c r="D74" s="74"/>
      <c r="E74" s="74"/>
    </row>
    <row r="75" spans="1:5" ht="54" hidden="1" customHeight="1">
      <c r="A75" s="124" t="s">
        <v>278</v>
      </c>
      <c r="B75" s="51">
        <v>322</v>
      </c>
      <c r="C75" s="44">
        <f>C76</f>
        <v>0</v>
      </c>
      <c r="D75" s="44">
        <f>D76</f>
        <v>0</v>
      </c>
      <c r="E75" s="44">
        <f>E76</f>
        <v>0</v>
      </c>
    </row>
    <row r="76" spans="1:5" ht="52.5" hidden="1" customHeight="1">
      <c r="A76" s="125" t="s">
        <v>203</v>
      </c>
      <c r="B76" s="52" t="s">
        <v>310</v>
      </c>
      <c r="C76" s="45"/>
      <c r="D76" s="77"/>
      <c r="E76" s="77"/>
    </row>
    <row r="77" spans="1:5" ht="54.75" customHeight="1">
      <c r="A77" s="124" t="s">
        <v>429</v>
      </c>
      <c r="B77" s="51">
        <v>951</v>
      </c>
      <c r="C77" s="44">
        <f>C78</f>
        <v>0</v>
      </c>
      <c r="D77" s="44">
        <f>D78</f>
        <v>0</v>
      </c>
      <c r="E77" s="44">
        <f>E78</f>
        <v>0</v>
      </c>
    </row>
    <row r="78" spans="1:5" ht="50.25" customHeight="1">
      <c r="A78" s="125" t="s">
        <v>333</v>
      </c>
      <c r="B78" s="52" t="s">
        <v>334</v>
      </c>
      <c r="C78" s="45">
        <v>0</v>
      </c>
      <c r="D78" s="77">
        <v>0</v>
      </c>
      <c r="E78" s="77">
        <v>0</v>
      </c>
    </row>
    <row r="79" spans="1:5" ht="54.75" customHeight="1">
      <c r="A79" s="124" t="s">
        <v>35</v>
      </c>
      <c r="B79" s="51">
        <v>953</v>
      </c>
      <c r="C79" s="44">
        <f>C80</f>
        <v>0</v>
      </c>
      <c r="D79" s="44">
        <f>D80</f>
        <v>0</v>
      </c>
      <c r="E79" s="44">
        <f>E80</f>
        <v>0</v>
      </c>
    </row>
    <row r="80" spans="1:5" ht="50.25" customHeight="1">
      <c r="A80" s="125" t="s">
        <v>333</v>
      </c>
      <c r="B80" s="52" t="s">
        <v>334</v>
      </c>
      <c r="C80" s="45">
        <v>0</v>
      </c>
      <c r="D80" s="77">
        <v>0</v>
      </c>
      <c r="E80" s="77">
        <v>0</v>
      </c>
    </row>
    <row r="81" spans="1:9" ht="50.25" customHeight="1">
      <c r="A81" s="124" t="s">
        <v>127</v>
      </c>
      <c r="B81" s="51" t="s">
        <v>27</v>
      </c>
      <c r="C81" s="44">
        <f>C84+C85+C87+C88+C89+C90+C92+C93+C94+C95+C96+C97+C98+C100+C103+C105+C99+C82+C104+C101+C91+C83+C86+C102</f>
        <v>860967.50000000012</v>
      </c>
      <c r="D81" s="44">
        <f t="shared" ref="D81:E81" si="5">D84+D85+D87+D88+D89+D90+D92+D93+D94+D95+D96+D97+D98+D100+D103+D105+D99+D82+D104+D101+D91+D83+D86+D102</f>
        <v>777828.70000000007</v>
      </c>
      <c r="E81" s="44">
        <f t="shared" si="5"/>
        <v>769715.79999999993</v>
      </c>
      <c r="F81" s="108">
        <f>SUM(C82:C105)</f>
        <v>860967.50000000012</v>
      </c>
      <c r="G81" s="108">
        <f>SUM(D82:D105)</f>
        <v>777828.7</v>
      </c>
      <c r="H81" s="108">
        <f>SUM(E82:E105)</f>
        <v>769715.8</v>
      </c>
      <c r="I81" s="49"/>
    </row>
    <row r="82" spans="1:9" s="57" customFormat="1" ht="50.25" customHeight="1">
      <c r="A82" s="128" t="s">
        <v>133</v>
      </c>
      <c r="B82" s="83" t="s">
        <v>134</v>
      </c>
      <c r="C82" s="80">
        <f>2201</f>
        <v>2201</v>
      </c>
      <c r="D82" s="80">
        <v>2289</v>
      </c>
      <c r="E82" s="80">
        <v>2380.6</v>
      </c>
    </row>
    <row r="83" spans="1:9" s="113" customFormat="1" ht="50.25" hidden="1" customHeight="1">
      <c r="A83" s="129" t="s">
        <v>333</v>
      </c>
      <c r="B83" s="118" t="s">
        <v>332</v>
      </c>
      <c r="C83" s="80">
        <v>0</v>
      </c>
      <c r="D83" s="80">
        <v>0</v>
      </c>
      <c r="E83" s="80">
        <v>0</v>
      </c>
    </row>
    <row r="84" spans="1:9" ht="50.25" hidden="1" customHeight="1">
      <c r="A84" s="128" t="s">
        <v>327</v>
      </c>
      <c r="B84" s="83" t="s">
        <v>328</v>
      </c>
      <c r="C84" s="80">
        <v>0</v>
      </c>
      <c r="D84" s="80">
        <v>0</v>
      </c>
      <c r="E84" s="80">
        <v>0</v>
      </c>
    </row>
    <row r="85" spans="1:9" ht="70.5" hidden="1" customHeight="1">
      <c r="A85" s="129" t="s">
        <v>359</v>
      </c>
      <c r="B85" s="118" t="s">
        <v>358</v>
      </c>
      <c r="C85" s="119"/>
      <c r="D85" s="119"/>
      <c r="E85" s="119"/>
    </row>
    <row r="86" spans="1:9" s="57" customFormat="1" ht="70.5" hidden="1" customHeight="1">
      <c r="A86" s="128" t="s">
        <v>398</v>
      </c>
      <c r="B86" s="83" t="s">
        <v>399</v>
      </c>
      <c r="C86" s="80">
        <v>0</v>
      </c>
      <c r="D86" s="80">
        <v>0</v>
      </c>
      <c r="E86" s="80">
        <v>0</v>
      </c>
    </row>
    <row r="87" spans="1:9" s="57" customFormat="1" ht="60" customHeight="1">
      <c r="A87" s="128" t="s">
        <v>146</v>
      </c>
      <c r="B87" s="83" t="s">
        <v>147</v>
      </c>
      <c r="C87" s="80">
        <v>112</v>
      </c>
      <c r="D87" s="80">
        <v>98</v>
      </c>
      <c r="E87" s="80">
        <v>80</v>
      </c>
    </row>
    <row r="88" spans="1:9" ht="51" hidden="1" customHeight="1">
      <c r="A88" s="125" t="s">
        <v>61</v>
      </c>
      <c r="B88" s="52" t="s">
        <v>281</v>
      </c>
      <c r="C88" s="45"/>
      <c r="D88" s="45"/>
      <c r="E88" s="45"/>
    </row>
    <row r="89" spans="1:9" s="57" customFormat="1" ht="51" customHeight="1">
      <c r="A89" s="128" t="s">
        <v>128</v>
      </c>
      <c r="B89" s="83" t="s">
        <v>369</v>
      </c>
      <c r="C89" s="80">
        <v>275952.7</v>
      </c>
      <c r="D89" s="80">
        <v>275952.7</v>
      </c>
      <c r="E89" s="80">
        <v>275952.7</v>
      </c>
    </row>
    <row r="90" spans="1:9" s="57" customFormat="1" ht="48.75" customHeight="1">
      <c r="A90" s="128" t="s">
        <v>319</v>
      </c>
      <c r="B90" s="83" t="s">
        <v>370</v>
      </c>
      <c r="C90" s="80">
        <v>65362.1</v>
      </c>
      <c r="D90" s="80">
        <v>0</v>
      </c>
      <c r="E90" s="80">
        <v>0</v>
      </c>
    </row>
    <row r="91" spans="1:9" s="57" customFormat="1" ht="50.25" hidden="1" customHeight="1">
      <c r="A91" s="128" t="s">
        <v>355</v>
      </c>
      <c r="B91" s="83" t="s">
        <v>354</v>
      </c>
      <c r="C91" s="80">
        <v>0</v>
      </c>
      <c r="D91" s="80">
        <v>0</v>
      </c>
      <c r="E91" s="80">
        <v>0</v>
      </c>
    </row>
    <row r="92" spans="1:9" s="57" customFormat="1" ht="49.5" hidden="1" customHeight="1">
      <c r="A92" s="128" t="s">
        <v>346</v>
      </c>
      <c r="B92" s="83" t="s">
        <v>400</v>
      </c>
      <c r="C92" s="80">
        <v>0</v>
      </c>
      <c r="D92" s="80">
        <v>0</v>
      </c>
      <c r="E92" s="80">
        <v>0</v>
      </c>
    </row>
    <row r="93" spans="1:9" s="57" customFormat="1" ht="94.5" hidden="1" customHeight="1">
      <c r="A93" s="128" t="s">
        <v>316</v>
      </c>
      <c r="B93" s="83" t="s">
        <v>401</v>
      </c>
      <c r="C93" s="80">
        <v>0</v>
      </c>
      <c r="D93" s="80">
        <v>0</v>
      </c>
      <c r="E93" s="80">
        <v>0</v>
      </c>
    </row>
    <row r="94" spans="1:9" s="57" customFormat="1" ht="64.5" hidden="1" customHeight="1">
      <c r="A94" s="128" t="s">
        <v>329</v>
      </c>
      <c r="B94" s="83" t="s">
        <v>373</v>
      </c>
      <c r="C94" s="80">
        <v>0</v>
      </c>
      <c r="D94" s="80">
        <v>0</v>
      </c>
      <c r="E94" s="80">
        <v>0</v>
      </c>
    </row>
    <row r="95" spans="1:9" s="57" customFormat="1" ht="73.5" hidden="1" customHeight="1">
      <c r="A95" s="128" t="s">
        <v>325</v>
      </c>
      <c r="B95" s="83" t="s">
        <v>324</v>
      </c>
      <c r="C95" s="80">
        <v>0</v>
      </c>
      <c r="D95" s="80">
        <v>0</v>
      </c>
      <c r="E95" s="80">
        <v>0</v>
      </c>
    </row>
    <row r="96" spans="1:9" s="57" customFormat="1" ht="38.25" customHeight="1">
      <c r="A96" s="128" t="s">
        <v>129</v>
      </c>
      <c r="B96" s="83" t="s">
        <v>374</v>
      </c>
      <c r="C96" s="80">
        <f>12166.5+30144.2</f>
        <v>42310.7</v>
      </c>
      <c r="D96" s="80">
        <v>10048.200000000001</v>
      </c>
      <c r="E96" s="80">
        <v>9590.2999999999993</v>
      </c>
    </row>
    <row r="97" spans="1:5" s="57" customFormat="1" ht="57" customHeight="1">
      <c r="A97" s="128" t="s">
        <v>130</v>
      </c>
      <c r="B97" s="83" t="s">
        <v>376</v>
      </c>
      <c r="C97" s="80">
        <v>8791.4</v>
      </c>
      <c r="D97" s="80">
        <v>8571.7000000000007</v>
      </c>
      <c r="E97" s="80">
        <v>8571.7000000000007</v>
      </c>
    </row>
    <row r="98" spans="1:5" s="57" customFormat="1" ht="81.75" customHeight="1">
      <c r="A98" s="128" t="s">
        <v>244</v>
      </c>
      <c r="B98" s="83" t="s">
        <v>377</v>
      </c>
      <c r="C98" s="80">
        <v>3220.4</v>
      </c>
      <c r="D98" s="80">
        <v>9661.1</v>
      </c>
      <c r="E98" s="80">
        <v>1950.3</v>
      </c>
    </row>
    <row r="99" spans="1:5" s="57" customFormat="1" ht="81.75" customHeight="1">
      <c r="A99" s="128" t="s">
        <v>342</v>
      </c>
      <c r="B99" s="83" t="s">
        <v>378</v>
      </c>
      <c r="C99" s="80">
        <v>16.899999999999999</v>
      </c>
      <c r="D99" s="80">
        <v>17.8</v>
      </c>
      <c r="E99" s="80">
        <v>0</v>
      </c>
    </row>
    <row r="100" spans="1:5" s="57" customFormat="1" ht="42" customHeight="1">
      <c r="A100" s="128" t="s">
        <v>245</v>
      </c>
      <c r="B100" s="83" t="s">
        <v>379</v>
      </c>
      <c r="C100" s="80">
        <v>462400.4</v>
      </c>
      <c r="D100" s="80">
        <v>471190.2</v>
      </c>
      <c r="E100" s="80">
        <v>471190.2</v>
      </c>
    </row>
    <row r="101" spans="1:5" s="57" customFormat="1" ht="51.75" hidden="1" customHeight="1">
      <c r="A101" s="128" t="s">
        <v>364</v>
      </c>
      <c r="B101" s="83" t="s">
        <v>363</v>
      </c>
      <c r="C101" s="80"/>
      <c r="D101" s="80"/>
      <c r="E101" s="80"/>
    </row>
    <row r="102" spans="1:5" s="57" customFormat="1" ht="51.75" customHeight="1">
      <c r="A102" s="128" t="s">
        <v>411</v>
      </c>
      <c r="B102" s="83" t="s">
        <v>410</v>
      </c>
      <c r="C102" s="80">
        <v>599.9</v>
      </c>
      <c r="D102" s="80">
        <v>0</v>
      </c>
      <c r="E102" s="80">
        <v>0</v>
      </c>
    </row>
    <row r="103" spans="1:5" s="82" customFormat="1" ht="111.75" customHeight="1">
      <c r="A103" s="130" t="s">
        <v>268</v>
      </c>
      <c r="B103" s="83" t="s">
        <v>380</v>
      </c>
      <c r="C103" s="80">
        <v>0</v>
      </c>
      <c r="D103" s="80">
        <v>0</v>
      </c>
      <c r="E103" s="80">
        <v>0</v>
      </c>
    </row>
    <row r="104" spans="1:5" s="82" customFormat="1" ht="66.75" customHeight="1">
      <c r="A104" s="130" t="s">
        <v>345</v>
      </c>
      <c r="B104" s="83" t="s">
        <v>382</v>
      </c>
      <c r="C104" s="80">
        <v>0</v>
      </c>
      <c r="D104" s="80">
        <v>0</v>
      </c>
      <c r="E104" s="80">
        <v>0</v>
      </c>
    </row>
    <row r="105" spans="1:5" s="57" customFormat="1" ht="47.25" customHeight="1">
      <c r="A105" s="128" t="s">
        <v>279</v>
      </c>
      <c r="B105" s="83" t="s">
        <v>381</v>
      </c>
      <c r="C105" s="80">
        <v>0</v>
      </c>
      <c r="D105" s="80">
        <v>0</v>
      </c>
      <c r="E105" s="80">
        <v>0</v>
      </c>
    </row>
    <row r="106" spans="1:5" ht="42" customHeight="1">
      <c r="A106" s="124" t="s">
        <v>121</v>
      </c>
      <c r="B106" s="51">
        <v>958</v>
      </c>
      <c r="C106" s="44">
        <f>C107</f>
        <v>0</v>
      </c>
      <c r="D106" s="44">
        <f t="shared" ref="D106:E106" si="6">D107</f>
        <v>0</v>
      </c>
      <c r="E106" s="44">
        <f t="shared" si="6"/>
        <v>0</v>
      </c>
    </row>
    <row r="107" spans="1:5" ht="42" customHeight="1">
      <c r="A107" s="125" t="s">
        <v>61</v>
      </c>
      <c r="B107" s="52" t="s">
        <v>281</v>
      </c>
      <c r="C107" s="45">
        <v>0</v>
      </c>
      <c r="D107" s="45">
        <v>0</v>
      </c>
      <c r="E107" s="45">
        <v>0</v>
      </c>
    </row>
    <row r="108" spans="1:5" ht="42" customHeight="1">
      <c r="A108" s="124" t="s">
        <v>26</v>
      </c>
      <c r="B108" s="51" t="s">
        <v>55</v>
      </c>
      <c r="C108" s="44">
        <f>C109+C110+C113+C118+C119+C121+C122+C123+C124+C112+C111+C120+C114+C115+C116+C117</f>
        <v>14517.5</v>
      </c>
      <c r="D108" s="44">
        <f t="shared" ref="D108:E108" si="7">D109+D110+D113+D118+D119+D121+D122+D123+D124+D112+D111+D120+D114+D115+D116+D117</f>
        <v>14052.8</v>
      </c>
      <c r="E108" s="44">
        <f t="shared" si="7"/>
        <v>14168</v>
      </c>
    </row>
    <row r="109" spans="1:5" ht="50.25" customHeight="1">
      <c r="A109" s="125" t="s">
        <v>135</v>
      </c>
      <c r="B109" s="52" t="s">
        <v>428</v>
      </c>
      <c r="C109" s="45">
        <v>40</v>
      </c>
      <c r="D109" s="74">
        <v>40</v>
      </c>
      <c r="E109" s="74">
        <v>40</v>
      </c>
    </row>
    <row r="110" spans="1:5" ht="77.25" customHeight="1">
      <c r="A110" s="125" t="s">
        <v>56</v>
      </c>
      <c r="B110" s="52" t="s">
        <v>137</v>
      </c>
      <c r="C110" s="45">
        <v>3777</v>
      </c>
      <c r="D110" s="74">
        <v>3179</v>
      </c>
      <c r="E110" s="74">
        <v>3173</v>
      </c>
    </row>
    <row r="111" spans="1:5" s="57" customFormat="1" ht="87.75" customHeight="1">
      <c r="A111" s="128" t="s">
        <v>25</v>
      </c>
      <c r="B111" s="83" t="s">
        <v>383</v>
      </c>
      <c r="C111" s="80">
        <f>6129.6</f>
        <v>6129.6</v>
      </c>
      <c r="D111" s="80">
        <v>6129.6</v>
      </c>
      <c r="E111" s="80">
        <v>6129.6</v>
      </c>
    </row>
    <row r="112" spans="1:5" ht="40.5" customHeight="1">
      <c r="A112" s="131" t="s">
        <v>333</v>
      </c>
      <c r="B112" s="114" t="s">
        <v>332</v>
      </c>
      <c r="C112" s="45">
        <v>0</v>
      </c>
      <c r="D112" s="77">
        <v>0</v>
      </c>
      <c r="E112" s="77">
        <v>0</v>
      </c>
    </row>
    <row r="113" spans="1:5" ht="78.75" customHeight="1">
      <c r="A113" s="125" t="s">
        <v>518</v>
      </c>
      <c r="B113" s="52" t="s">
        <v>519</v>
      </c>
      <c r="C113" s="45">
        <v>230</v>
      </c>
      <c r="D113" s="74">
        <v>230</v>
      </c>
      <c r="E113" s="74">
        <v>230</v>
      </c>
    </row>
    <row r="114" spans="1:5" ht="100.5" customHeight="1">
      <c r="A114" s="125" t="s">
        <v>528</v>
      </c>
      <c r="B114" s="63" t="s">
        <v>529</v>
      </c>
      <c r="C114" s="45">
        <v>2</v>
      </c>
      <c r="D114" s="74">
        <v>2</v>
      </c>
      <c r="E114" s="74">
        <v>2</v>
      </c>
    </row>
    <row r="115" spans="1:5" ht="78.75" customHeight="1">
      <c r="A115" s="125" t="s">
        <v>526</v>
      </c>
      <c r="B115" s="63" t="s">
        <v>527</v>
      </c>
      <c r="C115" s="45">
        <v>18</v>
      </c>
      <c r="D115" s="74">
        <v>18</v>
      </c>
      <c r="E115" s="74">
        <v>18</v>
      </c>
    </row>
    <row r="116" spans="1:5" ht="78.75" customHeight="1">
      <c r="A116" s="125" t="s">
        <v>520</v>
      </c>
      <c r="B116" s="48" t="s">
        <v>521</v>
      </c>
      <c r="C116" s="45">
        <v>3</v>
      </c>
      <c r="D116" s="45">
        <v>3</v>
      </c>
      <c r="E116" s="45">
        <v>3</v>
      </c>
    </row>
    <row r="117" spans="1:5" ht="78.75" customHeight="1">
      <c r="A117" s="125" t="s">
        <v>524</v>
      </c>
      <c r="B117" s="48" t="s">
        <v>525</v>
      </c>
      <c r="C117" s="45">
        <v>15</v>
      </c>
      <c r="D117" s="45">
        <v>15</v>
      </c>
      <c r="E117" s="45">
        <v>15</v>
      </c>
    </row>
    <row r="118" spans="1:5" ht="67.5" customHeight="1">
      <c r="A118" s="125" t="s">
        <v>522</v>
      </c>
      <c r="B118" s="48" t="s">
        <v>523</v>
      </c>
      <c r="C118" s="45">
        <v>35</v>
      </c>
      <c r="D118" s="45">
        <v>35</v>
      </c>
      <c r="E118" s="45">
        <v>35</v>
      </c>
    </row>
    <row r="119" spans="1:5" ht="51.75" customHeight="1">
      <c r="A119" s="125" t="s">
        <v>267</v>
      </c>
      <c r="B119" s="52" t="s">
        <v>266</v>
      </c>
      <c r="C119" s="45">
        <v>0</v>
      </c>
      <c r="D119" s="45">
        <v>0</v>
      </c>
      <c r="E119" s="45">
        <v>0</v>
      </c>
    </row>
    <row r="120" spans="1:5" ht="37.5" customHeight="1">
      <c r="A120" s="125" t="s">
        <v>413</v>
      </c>
      <c r="B120" s="52" t="s">
        <v>412</v>
      </c>
      <c r="C120" s="45">
        <v>0</v>
      </c>
      <c r="D120" s="45">
        <v>0</v>
      </c>
      <c r="E120" s="45">
        <v>0</v>
      </c>
    </row>
    <row r="121" spans="1:5" ht="63" customHeight="1">
      <c r="A121" s="125" t="s">
        <v>138</v>
      </c>
      <c r="B121" s="52" t="s">
        <v>139</v>
      </c>
      <c r="C121" s="45">
        <v>936.9</v>
      </c>
      <c r="D121" s="74">
        <v>936.9</v>
      </c>
      <c r="E121" s="74">
        <v>936.9</v>
      </c>
    </row>
    <row r="122" spans="1:5" s="57" customFormat="1" ht="39" customHeight="1">
      <c r="A122" s="128" t="s">
        <v>61</v>
      </c>
      <c r="B122" s="83" t="s">
        <v>281</v>
      </c>
      <c r="C122" s="80">
        <v>0</v>
      </c>
      <c r="D122" s="87">
        <v>0</v>
      </c>
      <c r="E122" s="87">
        <v>0</v>
      </c>
    </row>
    <row r="123" spans="1:5" ht="88.5" hidden="1" customHeight="1">
      <c r="A123" s="125" t="s">
        <v>303</v>
      </c>
      <c r="B123" s="52" t="s">
        <v>302</v>
      </c>
      <c r="C123" s="45"/>
      <c r="D123" s="77"/>
      <c r="E123" s="77"/>
    </row>
    <row r="124" spans="1:5" ht="88.5" customHeight="1">
      <c r="A124" s="125" t="s">
        <v>264</v>
      </c>
      <c r="B124" s="52" t="s">
        <v>265</v>
      </c>
      <c r="C124" s="45">
        <v>3331</v>
      </c>
      <c r="D124" s="74">
        <v>3464.3</v>
      </c>
      <c r="E124" s="74">
        <v>3585.5</v>
      </c>
    </row>
    <row r="125" spans="1:5" ht="45" customHeight="1">
      <c r="A125" s="66" t="s">
        <v>246</v>
      </c>
      <c r="B125" s="51" t="s">
        <v>37</v>
      </c>
      <c r="C125" s="44">
        <f>C126+C127+C128+C129+C130+C131+C132+C133+C134</f>
        <v>53377</v>
      </c>
      <c r="D125" s="44">
        <f>D126+D127+D128+D129+D130+D131+D132+D133+D134</f>
        <v>66128.7</v>
      </c>
      <c r="E125" s="44">
        <f>E126+E127+E128+E129+E130+E131+E132+E133+E134</f>
        <v>66620.899999999994</v>
      </c>
    </row>
    <row r="126" spans="1:5" ht="90" customHeight="1">
      <c r="A126" s="125" t="s">
        <v>140</v>
      </c>
      <c r="B126" s="52" t="s">
        <v>141</v>
      </c>
      <c r="C126" s="45">
        <v>24000</v>
      </c>
      <c r="D126" s="74">
        <v>22350</v>
      </c>
      <c r="E126" s="74">
        <v>20800</v>
      </c>
    </row>
    <row r="127" spans="1:5" ht="95.25" customHeight="1">
      <c r="A127" s="125" t="s">
        <v>24</v>
      </c>
      <c r="B127" s="52" t="s">
        <v>131</v>
      </c>
      <c r="C127" s="45">
        <f>1477</f>
        <v>1477</v>
      </c>
      <c r="D127" s="74">
        <v>1000</v>
      </c>
      <c r="E127" s="74">
        <v>1000</v>
      </c>
    </row>
    <row r="128" spans="1:5" ht="44.25" customHeight="1">
      <c r="A128" s="125" t="s">
        <v>333</v>
      </c>
      <c r="B128" s="52" t="s">
        <v>334</v>
      </c>
      <c r="C128" s="45">
        <v>0</v>
      </c>
      <c r="D128" s="98">
        <v>0</v>
      </c>
      <c r="E128" s="98">
        <v>0</v>
      </c>
    </row>
    <row r="129" spans="1:5" ht="111" customHeight="1">
      <c r="A129" s="125" t="s">
        <v>142</v>
      </c>
      <c r="B129" s="52" t="s">
        <v>143</v>
      </c>
      <c r="C129" s="45">
        <v>5900</v>
      </c>
      <c r="D129" s="77">
        <f>6100+17678.7</f>
        <v>23778.7</v>
      </c>
      <c r="E129" s="77">
        <f>6400+19420.9</f>
        <v>25820.9</v>
      </c>
    </row>
    <row r="130" spans="1:5" ht="63" customHeight="1">
      <c r="A130" s="125" t="s">
        <v>144</v>
      </c>
      <c r="B130" s="52" t="s">
        <v>145</v>
      </c>
      <c r="C130" s="45">
        <f>7000+15000</f>
        <v>22000</v>
      </c>
      <c r="D130" s="74">
        <f>4000+15000</f>
        <v>19000</v>
      </c>
      <c r="E130" s="74">
        <f>4000+15000</f>
        <v>19000</v>
      </c>
    </row>
    <row r="131" spans="1:5" ht="71.25" customHeight="1">
      <c r="A131" s="125" t="s">
        <v>340</v>
      </c>
      <c r="B131" s="52" t="s">
        <v>339</v>
      </c>
      <c r="C131" s="45">
        <v>0</v>
      </c>
      <c r="D131" s="45">
        <v>0</v>
      </c>
      <c r="E131" s="45">
        <v>0</v>
      </c>
    </row>
    <row r="132" spans="1:5" ht="45.75" customHeight="1">
      <c r="A132" s="125" t="s">
        <v>113</v>
      </c>
      <c r="B132" s="52" t="s">
        <v>335</v>
      </c>
      <c r="C132" s="45">
        <v>0</v>
      </c>
      <c r="D132" s="45">
        <v>0</v>
      </c>
      <c r="E132" s="45">
        <v>0</v>
      </c>
    </row>
    <row r="133" spans="1:5" ht="39" hidden="1" customHeight="1">
      <c r="A133" s="67" t="s">
        <v>267</v>
      </c>
      <c r="B133" s="52" t="s">
        <v>266</v>
      </c>
      <c r="C133" s="45"/>
      <c r="D133" s="45"/>
      <c r="E133" s="45"/>
    </row>
    <row r="134" spans="1:5" ht="44.25" hidden="1" customHeight="1">
      <c r="A134" s="67" t="s">
        <v>61</v>
      </c>
      <c r="B134" s="52" t="s">
        <v>281</v>
      </c>
      <c r="C134" s="45"/>
      <c r="D134" s="45"/>
      <c r="E134" s="45"/>
    </row>
    <row r="135" spans="1:5" ht="25.5" customHeight="1">
      <c r="A135" s="241" t="s">
        <v>148</v>
      </c>
      <c r="B135" s="242"/>
      <c r="C135" s="44">
        <f>1226772.5+15000</f>
        <v>1241772.5</v>
      </c>
      <c r="D135" s="44">
        <f>1160388.7</f>
        <v>1160388.7</v>
      </c>
      <c r="E135" s="44">
        <f>1117781.3+34420.9</f>
        <v>1152202.2</v>
      </c>
    </row>
    <row r="136" spans="1:5" hidden="1">
      <c r="A136" s="53"/>
      <c r="B136" s="54"/>
      <c r="C136" s="54"/>
      <c r="D136" s="78"/>
      <c r="E136" s="78"/>
    </row>
    <row r="137" spans="1:5" ht="25.5" customHeight="1">
      <c r="A137" s="55"/>
      <c r="B137" s="40"/>
      <c r="C137" s="68">
        <f>C15+C11+C26+C35+C40+C42+C44+C65+C73+C75+C81+C108+C125+C37+C22+C106+C77+C9+C79+C13</f>
        <v>1241772.5</v>
      </c>
      <c r="D137" s="68">
        <f t="shared" ref="D137:E137" si="8">D15+D11+D26+D35+D40+D42+D44+D65+D73+D75+D81+D108+D125+D37+D22+D106+D77+D9+D79</f>
        <v>1160388.7000000002</v>
      </c>
      <c r="E137" s="68">
        <f t="shared" si="8"/>
        <v>1152202.1999999997</v>
      </c>
    </row>
    <row r="138" spans="1:5">
      <c r="A138" s="55"/>
      <c r="B138" s="40"/>
      <c r="C138" s="40"/>
    </row>
    <row r="149" spans="2:2">
      <c r="B149" s="46"/>
    </row>
  </sheetData>
  <mergeCells count="8">
    <mergeCell ref="A1:E1"/>
    <mergeCell ref="A2:E2"/>
    <mergeCell ref="A5:E5"/>
    <mergeCell ref="C6:E7"/>
    <mergeCell ref="A135:B135"/>
    <mergeCell ref="A6:A8"/>
    <mergeCell ref="B6:B8"/>
    <mergeCell ref="A3:E3"/>
  </mergeCells>
  <phoneticPr fontId="2" type="noConversion"/>
  <pageMargins left="1.1811023622047245" right="0.39370078740157483" top="0.78740157480314965" bottom="0.78740157480314965" header="0.31496062992125984" footer="0.19685039370078741"/>
  <pageSetup paperSize="9" scale="70" firstPageNumber="13" fitToHeight="0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1" enableFormatConditionsCalculation="0">
    <tabColor rgb="FF00B0F0"/>
  </sheetPr>
  <dimension ref="A1:K100"/>
  <sheetViews>
    <sheetView view="pageBreakPreview" zoomScale="110" zoomScaleNormal="75" zoomScaleSheetLayoutView="110" workbookViewId="0">
      <selection activeCell="M7" sqref="M7"/>
    </sheetView>
  </sheetViews>
  <sheetFormatPr defaultColWidth="10.6640625" defaultRowHeight="12.75"/>
  <cols>
    <col min="1" max="1" width="4.77734375" style="5" customWidth="1"/>
    <col min="2" max="2" width="29.77734375" style="62" customWidth="1"/>
    <col min="3" max="3" width="4.109375" style="61" customWidth="1"/>
    <col min="4" max="4" width="5.6640625" style="41" customWidth="1"/>
    <col min="5" max="5" width="6.77734375" style="41" customWidth="1"/>
    <col min="6" max="6" width="4.88671875" style="41" hidden="1" customWidth="1"/>
    <col min="7" max="7" width="4.77734375" style="41" customWidth="1"/>
    <col min="8" max="8" width="8.44140625" style="42" customWidth="1"/>
    <col min="9" max="10" width="8.109375" style="41" customWidth="1"/>
    <col min="11" max="16384" width="10.6640625" style="2"/>
  </cols>
  <sheetData>
    <row r="1" spans="1:10" s="3" customFormat="1" ht="116.25" customHeight="1">
      <c r="A1" s="5"/>
      <c r="B1" s="62"/>
      <c r="C1" s="273" t="s">
        <v>212</v>
      </c>
      <c r="D1" s="273"/>
      <c r="E1" s="273"/>
      <c r="F1" s="273"/>
      <c r="G1" s="273"/>
      <c r="H1" s="273"/>
      <c r="I1" s="273"/>
      <c r="J1" s="273"/>
    </row>
    <row r="2" spans="1:10" ht="15.75" customHeight="1">
      <c r="A2" s="251" t="s">
        <v>0</v>
      </c>
      <c r="B2" s="251"/>
      <c r="C2" s="251"/>
      <c r="D2" s="251"/>
      <c r="E2" s="251"/>
      <c r="F2" s="251"/>
      <c r="G2" s="251"/>
      <c r="H2" s="251"/>
      <c r="I2" s="251"/>
      <c r="J2" s="251"/>
    </row>
    <row r="3" spans="1:10" ht="17.25" customHeight="1">
      <c r="A3" s="251" t="s">
        <v>214</v>
      </c>
      <c r="B3" s="251"/>
      <c r="C3" s="251"/>
      <c r="D3" s="251"/>
      <c r="E3" s="251"/>
      <c r="F3" s="251"/>
      <c r="G3" s="251"/>
      <c r="H3" s="251"/>
      <c r="I3" s="251"/>
      <c r="J3" s="251"/>
    </row>
    <row r="4" spans="1:10" ht="18.75" customHeight="1">
      <c r="A4" s="251" t="s">
        <v>213</v>
      </c>
      <c r="B4" s="251"/>
      <c r="C4" s="251"/>
      <c r="D4" s="251"/>
      <c r="E4" s="251"/>
      <c r="F4" s="251"/>
      <c r="G4" s="251"/>
      <c r="H4" s="251"/>
      <c r="I4" s="251"/>
      <c r="J4" s="251"/>
    </row>
    <row r="6" spans="1:10" ht="15">
      <c r="J6" s="43" t="s">
        <v>1</v>
      </c>
    </row>
    <row r="7" spans="1:10" ht="76.5" customHeight="1">
      <c r="A7" s="30" t="s">
        <v>58</v>
      </c>
      <c r="B7" s="264" t="s">
        <v>217</v>
      </c>
      <c r="C7" s="265"/>
      <c r="D7" s="31" t="s">
        <v>216</v>
      </c>
      <c r="E7" s="31" t="s">
        <v>51</v>
      </c>
      <c r="F7" s="31" t="s">
        <v>52</v>
      </c>
      <c r="G7" s="31" t="s">
        <v>50</v>
      </c>
      <c r="H7" s="32" t="s">
        <v>103</v>
      </c>
      <c r="I7" s="32" t="s">
        <v>182</v>
      </c>
      <c r="J7" s="32" t="s">
        <v>215</v>
      </c>
    </row>
    <row r="8" spans="1:10" ht="76.5" customHeight="1">
      <c r="A8" s="253" t="s">
        <v>28</v>
      </c>
      <c r="B8" s="250"/>
      <c r="C8" s="250"/>
      <c r="D8" s="25"/>
      <c r="E8" s="26"/>
      <c r="F8" s="26"/>
      <c r="G8" s="25"/>
      <c r="H8" s="58">
        <f>SUM(H9:H10)</f>
        <v>0</v>
      </c>
      <c r="I8" s="58">
        <f>SUM(I9:I10)</f>
        <v>0</v>
      </c>
      <c r="J8" s="58">
        <f>SUM(J9:J10)</f>
        <v>0</v>
      </c>
    </row>
    <row r="9" spans="1:10" ht="21" customHeight="1">
      <c r="A9" s="257"/>
      <c r="B9" s="260"/>
      <c r="C9" s="261"/>
      <c r="D9" s="25"/>
      <c r="E9" s="26"/>
      <c r="F9" s="25"/>
      <c r="G9" s="25"/>
      <c r="H9" s="59"/>
      <c r="I9" s="59"/>
      <c r="J9" s="59"/>
    </row>
    <row r="10" spans="1:10" ht="21.75" customHeight="1">
      <c r="A10" s="254"/>
      <c r="B10" s="262"/>
      <c r="C10" s="263"/>
      <c r="D10" s="25"/>
      <c r="E10" s="26"/>
      <c r="F10" s="25"/>
      <c r="G10" s="25"/>
      <c r="H10" s="29"/>
      <c r="I10" s="29"/>
      <c r="J10" s="29"/>
    </row>
    <row r="11" spans="1:10" ht="66" customHeight="1">
      <c r="A11" s="253" t="s">
        <v>29</v>
      </c>
      <c r="B11" s="250"/>
      <c r="C11" s="250"/>
      <c r="D11" s="25"/>
      <c r="E11" s="26"/>
      <c r="F11" s="26"/>
      <c r="G11" s="25"/>
      <c r="H11" s="58">
        <f>SUM(H12:H16)</f>
        <v>0</v>
      </c>
      <c r="I11" s="58">
        <f>SUM(I12:I16)</f>
        <v>0</v>
      </c>
      <c r="J11" s="58">
        <f>SUM(J12:J16)</f>
        <v>0</v>
      </c>
    </row>
    <row r="12" spans="1:10" ht="62.25" customHeight="1">
      <c r="A12" s="257"/>
      <c r="B12" s="249"/>
      <c r="C12" s="249"/>
      <c r="D12" s="25"/>
      <c r="E12" s="26"/>
      <c r="F12" s="26"/>
      <c r="G12" s="25"/>
      <c r="H12" s="59"/>
      <c r="I12" s="59"/>
      <c r="J12" s="59"/>
    </row>
    <row r="13" spans="1:10" ht="45.75" customHeight="1">
      <c r="A13" s="257"/>
      <c r="B13" s="249"/>
      <c r="C13" s="249"/>
      <c r="D13" s="25"/>
      <c r="E13" s="26"/>
      <c r="F13" s="25"/>
      <c r="G13" s="25"/>
      <c r="H13" s="59"/>
      <c r="I13" s="59"/>
      <c r="J13" s="59"/>
    </row>
    <row r="14" spans="1:10" ht="42" hidden="1" customHeight="1">
      <c r="A14" s="257"/>
      <c r="B14" s="255"/>
      <c r="C14" s="255"/>
      <c r="D14" s="27"/>
      <c r="E14" s="28"/>
      <c r="F14" s="28"/>
      <c r="G14" s="27"/>
      <c r="H14" s="34"/>
      <c r="I14" s="34"/>
      <c r="J14" s="34"/>
    </row>
    <row r="15" spans="1:10" ht="23.25" hidden="1" customHeight="1">
      <c r="A15" s="257"/>
      <c r="B15" s="252"/>
      <c r="C15" s="252"/>
      <c r="D15" s="27"/>
      <c r="E15" s="28"/>
      <c r="F15" s="28"/>
      <c r="G15" s="27"/>
      <c r="H15" s="35"/>
      <c r="I15" s="35"/>
      <c r="J15" s="35"/>
    </row>
    <row r="16" spans="1:10" ht="43.5" customHeight="1">
      <c r="A16" s="254"/>
      <c r="B16" s="245"/>
      <c r="C16" s="246"/>
      <c r="D16" s="27"/>
      <c r="E16" s="28"/>
      <c r="F16" s="28"/>
      <c r="G16" s="27"/>
      <c r="H16" s="35"/>
      <c r="I16" s="35"/>
      <c r="J16" s="35"/>
    </row>
    <row r="17" spans="1:11" ht="39" customHeight="1">
      <c r="A17" s="258" t="s">
        <v>30</v>
      </c>
      <c r="B17" s="255"/>
      <c r="C17" s="256"/>
      <c r="D17" s="27"/>
      <c r="E17" s="28"/>
      <c r="F17" s="28"/>
      <c r="G17" s="27"/>
      <c r="H17" s="58">
        <f>SUM(H18:H22)</f>
        <v>0</v>
      </c>
      <c r="I17" s="58">
        <f>SUM(I18:I22)</f>
        <v>0</v>
      </c>
      <c r="J17" s="58">
        <f>SUM(J18:J22)</f>
        <v>0</v>
      </c>
    </row>
    <row r="18" spans="1:11" ht="43.5" customHeight="1">
      <c r="A18" s="258"/>
      <c r="B18" s="249"/>
      <c r="C18" s="249"/>
      <c r="D18" s="25"/>
      <c r="E18" s="26"/>
      <c r="F18" s="25"/>
      <c r="G18" s="25"/>
      <c r="H18" s="59"/>
      <c r="I18" s="59"/>
      <c r="J18" s="59"/>
    </row>
    <row r="19" spans="1:11" ht="36.75" customHeight="1">
      <c r="A19" s="258"/>
      <c r="B19" s="249"/>
      <c r="C19" s="249"/>
      <c r="D19" s="38"/>
      <c r="E19" s="26"/>
      <c r="F19" s="25"/>
      <c r="G19" s="25"/>
      <c r="H19" s="59"/>
      <c r="I19" s="59"/>
      <c r="J19" s="59"/>
    </row>
    <row r="20" spans="1:11" ht="18.75" customHeight="1">
      <c r="A20" s="258"/>
      <c r="B20" s="260"/>
      <c r="C20" s="261"/>
      <c r="D20" s="25"/>
      <c r="E20" s="26"/>
      <c r="F20" s="25"/>
      <c r="G20" s="25"/>
      <c r="H20" s="59"/>
      <c r="I20" s="59"/>
      <c r="J20" s="59"/>
    </row>
    <row r="21" spans="1:11" ht="28.5" customHeight="1">
      <c r="A21" s="258"/>
      <c r="B21" s="262"/>
      <c r="C21" s="263"/>
      <c r="D21" s="25"/>
      <c r="E21" s="26"/>
      <c r="F21" s="25"/>
      <c r="G21" s="25"/>
      <c r="H21" s="59"/>
      <c r="I21" s="59"/>
      <c r="J21" s="59"/>
    </row>
    <row r="22" spans="1:11" ht="33" customHeight="1">
      <c r="A22" s="258"/>
      <c r="B22" s="270"/>
      <c r="C22" s="270"/>
      <c r="D22" s="25"/>
      <c r="E22" s="26"/>
      <c r="F22" s="26"/>
      <c r="G22" s="25"/>
      <c r="H22" s="59"/>
      <c r="I22" s="59"/>
      <c r="J22" s="59"/>
    </row>
    <row r="23" spans="1:11" ht="63" customHeight="1">
      <c r="A23" s="258" t="s">
        <v>31</v>
      </c>
      <c r="B23" s="250"/>
      <c r="C23" s="259"/>
      <c r="D23" s="25"/>
      <c r="E23" s="26"/>
      <c r="F23" s="26"/>
      <c r="G23" s="25"/>
      <c r="H23" s="58">
        <f>SUM(H24)</f>
        <v>0</v>
      </c>
      <c r="I23" s="58">
        <f>SUM(I24)</f>
        <v>0</v>
      </c>
      <c r="J23" s="58">
        <f>SUM(J24)</f>
        <v>0</v>
      </c>
    </row>
    <row r="24" spans="1:11" ht="51.75" customHeight="1">
      <c r="A24" s="258"/>
      <c r="B24" s="274"/>
      <c r="C24" s="275"/>
      <c r="D24" s="25"/>
      <c r="E24" s="26"/>
      <c r="F24" s="26"/>
      <c r="G24" s="25"/>
      <c r="H24" s="29"/>
      <c r="I24" s="29"/>
      <c r="J24" s="29"/>
    </row>
    <row r="25" spans="1:11" ht="106.5" customHeight="1">
      <c r="A25" s="258" t="s">
        <v>32</v>
      </c>
      <c r="B25" s="250"/>
      <c r="C25" s="250"/>
      <c r="D25" s="25"/>
      <c r="E25" s="26"/>
      <c r="F25" s="25"/>
      <c r="G25" s="25"/>
      <c r="H25" s="58">
        <f>SUM(H26)</f>
        <v>0</v>
      </c>
      <c r="I25" s="58">
        <f>SUM(I26)</f>
        <v>0</v>
      </c>
      <c r="J25" s="58">
        <f>SUM(J26)</f>
        <v>0</v>
      </c>
    </row>
    <row r="26" spans="1:11" ht="33" customHeight="1">
      <c r="A26" s="258"/>
      <c r="B26" s="249"/>
      <c r="C26" s="249"/>
      <c r="D26" s="25"/>
      <c r="E26" s="26"/>
      <c r="F26" s="25"/>
      <c r="G26" s="25"/>
      <c r="H26" s="60"/>
      <c r="I26" s="60"/>
      <c r="J26" s="60"/>
      <c r="K26" s="39"/>
    </row>
    <row r="27" spans="1:11" ht="126" customHeight="1">
      <c r="A27" s="253" t="s">
        <v>63</v>
      </c>
      <c r="B27" s="250"/>
      <c r="C27" s="250"/>
      <c r="D27" s="25"/>
      <c r="E27" s="26"/>
      <c r="F27" s="25"/>
      <c r="G27" s="25"/>
      <c r="H27" s="58">
        <f>H28</f>
        <v>0</v>
      </c>
      <c r="I27" s="58">
        <f>I28</f>
        <v>0</v>
      </c>
      <c r="J27" s="58">
        <f>J28</f>
        <v>0</v>
      </c>
    </row>
    <row r="28" spans="1:11" ht="32.25" customHeight="1">
      <c r="A28" s="254"/>
      <c r="B28" s="249"/>
      <c r="C28" s="249"/>
      <c r="D28" s="25"/>
      <c r="E28" s="26"/>
      <c r="F28" s="25"/>
      <c r="G28" s="25"/>
      <c r="H28" s="60"/>
      <c r="I28" s="60"/>
      <c r="J28" s="60"/>
      <c r="K28" s="39"/>
    </row>
    <row r="29" spans="1:11" ht="63.75" customHeight="1">
      <c r="A29" s="253" t="s">
        <v>64</v>
      </c>
      <c r="B29" s="250"/>
      <c r="C29" s="250"/>
      <c r="D29" s="25"/>
      <c r="E29" s="26"/>
      <c r="F29" s="25"/>
      <c r="G29" s="25"/>
      <c r="H29" s="58">
        <f>H30</f>
        <v>0</v>
      </c>
      <c r="I29" s="58">
        <f>I30</f>
        <v>0</v>
      </c>
      <c r="J29" s="58">
        <f>J30</f>
        <v>0</v>
      </c>
    </row>
    <row r="30" spans="1:11" ht="25.5" customHeight="1">
      <c r="A30" s="254"/>
      <c r="B30" s="249"/>
      <c r="C30" s="249"/>
      <c r="D30" s="25"/>
      <c r="E30" s="26"/>
      <c r="F30" s="25"/>
      <c r="G30" s="25"/>
      <c r="H30" s="60"/>
      <c r="I30" s="60"/>
      <c r="J30" s="60"/>
      <c r="K30" s="39"/>
    </row>
    <row r="31" spans="1:11" ht="74.25" customHeight="1">
      <c r="A31" s="253" t="s">
        <v>65</v>
      </c>
      <c r="B31" s="266"/>
      <c r="C31" s="267"/>
      <c r="D31" s="25"/>
      <c r="E31" s="26"/>
      <c r="F31" s="25"/>
      <c r="G31" s="25"/>
      <c r="H31" s="58">
        <f>SUM(H32:H34)</f>
        <v>0</v>
      </c>
      <c r="I31" s="58">
        <f>SUM(I32:I34)</f>
        <v>0</v>
      </c>
      <c r="J31" s="58">
        <f>SUM(J32:J34)</f>
        <v>0</v>
      </c>
    </row>
    <row r="32" spans="1:11" ht="41.25" customHeight="1">
      <c r="A32" s="257"/>
      <c r="B32" s="247"/>
      <c r="C32" s="248"/>
      <c r="D32" s="25"/>
      <c r="E32" s="26"/>
      <c r="F32" s="25"/>
      <c r="G32" s="25"/>
      <c r="H32" s="59"/>
      <c r="I32" s="59"/>
      <c r="J32" s="59"/>
    </row>
    <row r="33" spans="1:10" ht="33.75" customHeight="1">
      <c r="A33" s="257"/>
      <c r="B33" s="247"/>
      <c r="C33" s="248"/>
      <c r="D33" s="25"/>
      <c r="E33" s="26"/>
      <c r="F33" s="25"/>
      <c r="G33" s="25"/>
      <c r="H33" s="59"/>
      <c r="I33" s="59"/>
      <c r="J33" s="59"/>
    </row>
    <row r="34" spans="1:10" ht="59.25" customHeight="1">
      <c r="A34" s="254"/>
      <c r="B34" s="247"/>
      <c r="C34" s="248"/>
      <c r="D34" s="25"/>
      <c r="E34" s="26"/>
      <c r="F34" s="25"/>
      <c r="G34" s="25"/>
      <c r="H34" s="59"/>
      <c r="I34" s="59"/>
      <c r="J34" s="59"/>
    </row>
    <row r="35" spans="1:10" ht="65.25" customHeight="1">
      <c r="A35" s="253" t="s">
        <v>66</v>
      </c>
      <c r="B35" s="266"/>
      <c r="C35" s="267"/>
      <c r="D35" s="25"/>
      <c r="E35" s="26"/>
      <c r="F35" s="25"/>
      <c r="G35" s="25"/>
      <c r="H35" s="58">
        <f>H36</f>
        <v>0</v>
      </c>
      <c r="I35" s="58">
        <f>I36</f>
        <v>0</v>
      </c>
      <c r="J35" s="58">
        <f>J36</f>
        <v>0</v>
      </c>
    </row>
    <row r="36" spans="1:10" ht="38.25" customHeight="1">
      <c r="A36" s="254"/>
      <c r="B36" s="247"/>
      <c r="C36" s="248"/>
      <c r="D36" s="25"/>
      <c r="E36" s="26"/>
      <c r="F36" s="25"/>
      <c r="G36" s="25"/>
      <c r="H36" s="29"/>
      <c r="I36" s="29"/>
      <c r="J36" s="29"/>
    </row>
    <row r="37" spans="1:10" ht="54" customHeight="1">
      <c r="A37" s="253" t="s">
        <v>67</v>
      </c>
      <c r="B37" s="266"/>
      <c r="C37" s="267"/>
      <c r="D37" s="25"/>
      <c r="E37" s="26"/>
      <c r="F37" s="25"/>
      <c r="G37" s="25"/>
      <c r="H37" s="58">
        <f>SUM(H38:H40)</f>
        <v>0</v>
      </c>
      <c r="I37" s="58">
        <f>SUM(I38:I40)</f>
        <v>0</v>
      </c>
      <c r="J37" s="58">
        <f>SUM(J38:J40)</f>
        <v>0</v>
      </c>
    </row>
    <row r="38" spans="1:10" ht="22.5" customHeight="1">
      <c r="A38" s="257"/>
      <c r="B38" s="260"/>
      <c r="C38" s="261"/>
      <c r="D38" s="25"/>
      <c r="E38" s="26"/>
      <c r="F38" s="25"/>
      <c r="G38" s="25"/>
      <c r="H38" s="59"/>
      <c r="I38" s="59"/>
      <c r="J38" s="59"/>
    </row>
    <row r="39" spans="1:10" ht="26.25" customHeight="1">
      <c r="A39" s="257"/>
      <c r="B39" s="262"/>
      <c r="C39" s="263"/>
      <c r="D39" s="25"/>
      <c r="E39" s="26"/>
      <c r="F39" s="25"/>
      <c r="G39" s="25"/>
      <c r="H39" s="29"/>
      <c r="I39" s="29"/>
      <c r="J39" s="29"/>
    </row>
    <row r="40" spans="1:10" ht="26.25" customHeight="1">
      <c r="A40" s="254"/>
      <c r="B40" s="247"/>
      <c r="C40" s="248"/>
      <c r="D40" s="25"/>
      <c r="E40" s="26"/>
      <c r="F40" s="25"/>
      <c r="G40" s="25"/>
      <c r="H40" s="29"/>
      <c r="I40" s="29"/>
      <c r="J40" s="29"/>
    </row>
    <row r="41" spans="1:10" ht="63.75" customHeight="1">
      <c r="A41" s="253" t="s">
        <v>68</v>
      </c>
      <c r="B41" s="266"/>
      <c r="C41" s="267"/>
      <c r="D41" s="25"/>
      <c r="E41" s="26"/>
      <c r="F41" s="25"/>
      <c r="G41" s="25"/>
      <c r="H41" s="58">
        <f>SUM(H42:H43)</f>
        <v>0</v>
      </c>
      <c r="I41" s="58">
        <f>SUM(I42:I43)</f>
        <v>0</v>
      </c>
      <c r="J41" s="58">
        <f>SUM(J42:J43)</f>
        <v>0</v>
      </c>
    </row>
    <row r="42" spans="1:10" ht="39.75" customHeight="1">
      <c r="A42" s="257"/>
      <c r="B42" s="247"/>
      <c r="C42" s="248"/>
      <c r="D42" s="25"/>
      <c r="E42" s="26"/>
      <c r="F42" s="25"/>
      <c r="G42" s="25"/>
      <c r="H42" s="59"/>
      <c r="I42" s="59"/>
      <c r="J42" s="59"/>
    </row>
    <row r="43" spans="1:10" ht="28.5" customHeight="1">
      <c r="A43" s="254"/>
      <c r="B43" s="247"/>
      <c r="C43" s="248"/>
      <c r="D43" s="25"/>
      <c r="E43" s="26"/>
      <c r="F43" s="25"/>
      <c r="G43" s="25"/>
      <c r="H43" s="29"/>
      <c r="I43" s="29"/>
      <c r="J43" s="29"/>
    </row>
    <row r="44" spans="1:10" ht="86.25" customHeight="1">
      <c r="A44" s="258" t="s">
        <v>69</v>
      </c>
      <c r="B44" s="250"/>
      <c r="C44" s="259"/>
      <c r="D44" s="25"/>
      <c r="E44" s="26"/>
      <c r="F44" s="25"/>
      <c r="G44" s="25"/>
      <c r="H44" s="58">
        <f>H45</f>
        <v>0</v>
      </c>
      <c r="I44" s="58">
        <f>I45</f>
        <v>0</v>
      </c>
      <c r="J44" s="58">
        <f>J45</f>
        <v>0</v>
      </c>
    </row>
    <row r="45" spans="1:10" ht="62.25" customHeight="1">
      <c r="A45" s="258"/>
      <c r="B45" s="249"/>
      <c r="C45" s="249"/>
      <c r="D45" s="25"/>
      <c r="E45" s="26"/>
      <c r="F45" s="25"/>
      <c r="G45" s="25"/>
      <c r="H45" s="59"/>
      <c r="I45" s="59"/>
      <c r="J45" s="59"/>
    </row>
    <row r="46" spans="1:10" ht="49.5" customHeight="1">
      <c r="A46" s="253" t="s">
        <v>70</v>
      </c>
      <c r="B46" s="250"/>
      <c r="C46" s="250"/>
      <c r="D46" s="25"/>
      <c r="E46" s="26"/>
      <c r="F46" s="25"/>
      <c r="G46" s="24"/>
      <c r="H46" s="58">
        <f>H47</f>
        <v>0</v>
      </c>
      <c r="I46" s="58">
        <f>I47</f>
        <v>0</v>
      </c>
      <c r="J46" s="58">
        <f>J47</f>
        <v>0</v>
      </c>
    </row>
    <row r="47" spans="1:10" ht="30" customHeight="1">
      <c r="A47" s="254"/>
      <c r="B47" s="249"/>
      <c r="C47" s="249"/>
      <c r="D47" s="25"/>
      <c r="E47" s="26"/>
      <c r="F47" s="25"/>
      <c r="G47" s="25"/>
      <c r="H47" s="29"/>
      <c r="I47" s="29"/>
      <c r="J47" s="29"/>
    </row>
    <row r="48" spans="1:10" ht="57" customHeight="1">
      <c r="A48" s="253" t="s">
        <v>71</v>
      </c>
      <c r="B48" s="250"/>
      <c r="C48" s="250"/>
      <c r="D48" s="25"/>
      <c r="E48" s="26"/>
      <c r="F48" s="25"/>
      <c r="G48" s="25"/>
      <c r="H48" s="58">
        <f>SUM(H49)</f>
        <v>0</v>
      </c>
      <c r="I48" s="58">
        <f>SUM(I49)</f>
        <v>0</v>
      </c>
      <c r="J48" s="58">
        <f>SUM(J49)</f>
        <v>0</v>
      </c>
    </row>
    <row r="49" spans="1:10" ht="40.5" customHeight="1">
      <c r="A49" s="254"/>
      <c r="B49" s="249"/>
      <c r="C49" s="249"/>
      <c r="D49" s="25"/>
      <c r="E49" s="26"/>
      <c r="F49" s="25"/>
      <c r="G49" s="25"/>
      <c r="H49" s="29"/>
      <c r="I49" s="29"/>
      <c r="J49" s="29"/>
    </row>
    <row r="50" spans="1:10" ht="64.5" customHeight="1">
      <c r="A50" s="253" t="s">
        <v>72</v>
      </c>
      <c r="B50" s="266"/>
      <c r="C50" s="267"/>
      <c r="D50" s="25"/>
      <c r="E50" s="26"/>
      <c r="F50" s="25"/>
      <c r="G50" s="25"/>
      <c r="H50" s="33">
        <f>H51</f>
        <v>0</v>
      </c>
      <c r="I50" s="33">
        <f>I51</f>
        <v>0</v>
      </c>
      <c r="J50" s="33">
        <f>J51</f>
        <v>0</v>
      </c>
    </row>
    <row r="51" spans="1:10" ht="38.25" customHeight="1">
      <c r="A51" s="254"/>
      <c r="B51" s="247"/>
      <c r="C51" s="248"/>
      <c r="D51" s="25"/>
      <c r="E51" s="26"/>
      <c r="F51" s="25"/>
      <c r="G51" s="25"/>
      <c r="H51" s="29"/>
      <c r="I51" s="29"/>
      <c r="J51" s="29"/>
    </row>
    <row r="52" spans="1:10" ht="69.75" customHeight="1">
      <c r="A52" s="258" t="s">
        <v>73</v>
      </c>
      <c r="B52" s="250"/>
      <c r="C52" s="259"/>
      <c r="D52" s="26"/>
      <c r="E52" s="26"/>
      <c r="F52" s="26"/>
      <c r="G52" s="26"/>
      <c r="H52" s="58">
        <f>SUM(H53:H54)</f>
        <v>0</v>
      </c>
      <c r="I52" s="58">
        <f>SUM(I53:I54)</f>
        <v>0</v>
      </c>
      <c r="J52" s="58">
        <f>SUM(J53:J54)</f>
        <v>0</v>
      </c>
    </row>
    <row r="53" spans="1:10" ht="27" customHeight="1">
      <c r="A53" s="258"/>
      <c r="B53" s="268"/>
      <c r="C53" s="269"/>
      <c r="D53" s="25"/>
      <c r="E53" s="26"/>
      <c r="F53" s="25"/>
      <c r="G53" s="25"/>
      <c r="H53" s="29"/>
      <c r="I53" s="29"/>
      <c r="J53" s="29"/>
    </row>
    <row r="54" spans="1:10" ht="20.25" customHeight="1">
      <c r="A54" s="258"/>
      <c r="B54" s="271"/>
      <c r="C54" s="272"/>
      <c r="D54" s="25"/>
      <c r="E54" s="26"/>
      <c r="F54" s="25"/>
      <c r="G54" s="25"/>
      <c r="H54" s="29"/>
      <c r="I54" s="29"/>
      <c r="J54" s="29"/>
    </row>
    <row r="55" spans="1:10" ht="96.75" customHeight="1">
      <c r="A55" s="258" t="s">
        <v>74</v>
      </c>
      <c r="B55" s="250"/>
      <c r="C55" s="259"/>
      <c r="D55" s="25"/>
      <c r="E55" s="26"/>
      <c r="F55" s="25"/>
      <c r="G55" s="25"/>
      <c r="H55" s="58">
        <f>SUM(H56)</f>
        <v>0</v>
      </c>
      <c r="I55" s="58">
        <f>SUM(I56)</f>
        <v>0</v>
      </c>
      <c r="J55" s="58">
        <f>SUM(J56)</f>
        <v>0</v>
      </c>
    </row>
    <row r="56" spans="1:10" ht="39" customHeight="1">
      <c r="A56" s="258"/>
      <c r="B56" s="249"/>
      <c r="C56" s="249"/>
      <c r="D56" s="25"/>
      <c r="E56" s="26"/>
      <c r="F56" s="25"/>
      <c r="G56" s="25"/>
      <c r="H56" s="29"/>
      <c r="I56" s="29"/>
      <c r="J56" s="29"/>
    </row>
    <row r="57" spans="1:10" ht="48" customHeight="1">
      <c r="A57" s="258" t="s">
        <v>75</v>
      </c>
      <c r="B57" s="250"/>
      <c r="C57" s="259"/>
      <c r="D57" s="25"/>
      <c r="E57" s="26"/>
      <c r="F57" s="25"/>
      <c r="G57" s="25"/>
      <c r="H57" s="58">
        <f>SUM(H58)</f>
        <v>0</v>
      </c>
      <c r="I57" s="58">
        <f>SUM(I58)</f>
        <v>0</v>
      </c>
      <c r="J57" s="58">
        <f>SUM(J58)</f>
        <v>0</v>
      </c>
    </row>
    <row r="58" spans="1:10" ht="43.5" customHeight="1">
      <c r="A58" s="258"/>
      <c r="B58" s="249"/>
      <c r="C58" s="249"/>
      <c r="D58" s="25"/>
      <c r="E58" s="26"/>
      <c r="F58" s="25"/>
      <c r="G58" s="25"/>
      <c r="H58" s="29"/>
      <c r="I58" s="29"/>
      <c r="J58" s="29"/>
    </row>
    <row r="59" spans="1:10" ht="29.25" customHeight="1">
      <c r="A59" s="258" t="s">
        <v>77</v>
      </c>
      <c r="B59" s="250"/>
      <c r="C59" s="259"/>
      <c r="D59" s="25"/>
      <c r="E59" s="26"/>
      <c r="F59" s="25"/>
      <c r="G59" s="25"/>
      <c r="H59" s="58">
        <f>SUM(H60)</f>
        <v>0</v>
      </c>
      <c r="I59" s="58">
        <f>SUM(I60)</f>
        <v>0</v>
      </c>
      <c r="J59" s="58">
        <f>SUM(J60)</f>
        <v>0</v>
      </c>
    </row>
    <row r="60" spans="1:10" ht="34.5" customHeight="1">
      <c r="A60" s="258"/>
      <c r="B60" s="249"/>
      <c r="C60" s="249"/>
      <c r="D60" s="25"/>
      <c r="E60" s="26"/>
      <c r="F60" s="25"/>
      <c r="G60" s="25"/>
      <c r="H60" s="29"/>
      <c r="I60" s="29"/>
      <c r="J60" s="29"/>
    </row>
    <row r="61" spans="1:10" ht="111.75" customHeight="1">
      <c r="A61" s="258" t="s">
        <v>78</v>
      </c>
      <c r="B61" s="250"/>
      <c r="C61" s="259"/>
      <c r="D61" s="25"/>
      <c r="E61" s="26"/>
      <c r="F61" s="25"/>
      <c r="G61" s="25"/>
      <c r="H61" s="58">
        <f>H62</f>
        <v>0</v>
      </c>
      <c r="I61" s="58">
        <f>I62</f>
        <v>0</v>
      </c>
      <c r="J61" s="58">
        <f>J62</f>
        <v>0</v>
      </c>
    </row>
    <row r="62" spans="1:10" ht="30.75" customHeight="1">
      <c r="A62" s="258"/>
      <c r="B62" s="249"/>
      <c r="C62" s="270"/>
      <c r="D62" s="25"/>
      <c r="E62" s="26"/>
      <c r="F62" s="25"/>
      <c r="G62" s="25"/>
      <c r="H62" s="29"/>
      <c r="I62" s="29"/>
      <c r="J62" s="29"/>
    </row>
    <row r="63" spans="1:10" ht="105" customHeight="1">
      <c r="A63" s="258" t="s">
        <v>79</v>
      </c>
      <c r="B63" s="250"/>
      <c r="C63" s="259"/>
      <c r="D63" s="25"/>
      <c r="E63" s="26"/>
      <c r="F63" s="25"/>
      <c r="G63" s="25"/>
      <c r="H63" s="58">
        <f>H64</f>
        <v>0</v>
      </c>
      <c r="I63" s="58">
        <f>I64</f>
        <v>0</v>
      </c>
      <c r="J63" s="58">
        <f>J64</f>
        <v>0</v>
      </c>
    </row>
    <row r="64" spans="1:10" ht="39.75" customHeight="1">
      <c r="A64" s="258"/>
      <c r="B64" s="249"/>
      <c r="C64" s="249"/>
      <c r="D64" s="25"/>
      <c r="E64" s="26"/>
      <c r="F64" s="25"/>
      <c r="G64" s="25"/>
      <c r="H64" s="29"/>
      <c r="I64" s="29"/>
      <c r="J64" s="29"/>
    </row>
    <row r="65" spans="1:11" ht="76.5" customHeight="1">
      <c r="A65" s="258" t="s">
        <v>80</v>
      </c>
      <c r="B65" s="250"/>
      <c r="C65" s="250"/>
      <c r="D65" s="25"/>
      <c r="E65" s="26"/>
      <c r="F65" s="25"/>
      <c r="G65" s="25"/>
      <c r="H65" s="58">
        <f>SUM(H66:H67)</f>
        <v>0</v>
      </c>
      <c r="I65" s="58">
        <f>SUM(I66:I67)</f>
        <v>0</v>
      </c>
      <c r="J65" s="58">
        <f>SUM(J66:J67)</f>
        <v>0</v>
      </c>
    </row>
    <row r="66" spans="1:11" ht="29.25" customHeight="1">
      <c r="A66" s="258"/>
      <c r="B66" s="268"/>
      <c r="C66" s="269"/>
      <c r="D66" s="25"/>
      <c r="E66" s="26"/>
      <c r="F66" s="25"/>
      <c r="G66" s="25"/>
      <c r="H66" s="59"/>
      <c r="I66" s="59"/>
      <c r="J66" s="59"/>
    </row>
    <row r="67" spans="1:11" ht="23.25" customHeight="1">
      <c r="A67" s="258"/>
      <c r="B67" s="271"/>
      <c r="C67" s="272"/>
      <c r="D67" s="25"/>
      <c r="E67" s="26"/>
      <c r="F67" s="25"/>
      <c r="G67" s="25"/>
      <c r="H67" s="29"/>
      <c r="I67" s="29"/>
      <c r="J67" s="29"/>
    </row>
    <row r="68" spans="1:11" ht="76.5" customHeight="1">
      <c r="A68" s="253" t="s">
        <v>81</v>
      </c>
      <c r="B68" s="266"/>
      <c r="C68" s="267"/>
      <c r="D68" s="25"/>
      <c r="E68" s="26"/>
      <c r="F68" s="25"/>
      <c r="G68" s="25"/>
      <c r="H68" s="58">
        <f>H69</f>
        <v>0</v>
      </c>
      <c r="I68" s="58">
        <f>I69</f>
        <v>0</v>
      </c>
      <c r="J68" s="58">
        <f>J69</f>
        <v>0</v>
      </c>
    </row>
    <row r="69" spans="1:11" ht="39" customHeight="1">
      <c r="A69" s="254"/>
      <c r="B69" s="247"/>
      <c r="C69" s="248"/>
      <c r="D69" s="25"/>
      <c r="E69" s="26"/>
      <c r="F69" s="25"/>
      <c r="G69" s="25"/>
      <c r="H69" s="29"/>
      <c r="I69" s="29"/>
      <c r="J69" s="29"/>
    </row>
    <row r="70" spans="1:11" ht="243" customHeight="1">
      <c r="A70" s="253" t="s">
        <v>184</v>
      </c>
      <c r="B70" s="266"/>
      <c r="C70" s="267"/>
      <c r="D70" s="25"/>
      <c r="E70" s="26"/>
      <c r="F70" s="25"/>
      <c r="G70" s="25"/>
      <c r="H70" s="58">
        <f>H71</f>
        <v>0</v>
      </c>
      <c r="I70" s="58">
        <f>I71</f>
        <v>0</v>
      </c>
      <c r="J70" s="58">
        <f>J71</f>
        <v>0</v>
      </c>
      <c r="K70" s="39" t="s">
        <v>211</v>
      </c>
    </row>
    <row r="71" spans="1:11" ht="33.75" customHeight="1">
      <c r="A71" s="254"/>
      <c r="B71" s="247"/>
      <c r="C71" s="248"/>
      <c r="D71" s="25"/>
      <c r="E71" s="26"/>
      <c r="F71" s="25"/>
      <c r="G71" s="25"/>
      <c r="H71" s="29"/>
      <c r="I71" s="29"/>
      <c r="J71" s="29"/>
    </row>
    <row r="72" spans="1:11" ht="30" customHeight="1">
      <c r="A72" s="258" t="s">
        <v>185</v>
      </c>
      <c r="B72" s="250"/>
      <c r="C72" s="250"/>
      <c r="D72" s="25"/>
      <c r="E72" s="26"/>
      <c r="F72" s="25"/>
      <c r="G72" s="25"/>
      <c r="H72" s="58">
        <f>SUM(H73)</f>
        <v>0</v>
      </c>
      <c r="I72" s="58">
        <f>SUM(I73)</f>
        <v>0</v>
      </c>
      <c r="J72" s="58">
        <f>SUM(J73)</f>
        <v>0</v>
      </c>
    </row>
    <row r="73" spans="1:11" ht="34.5" customHeight="1">
      <c r="A73" s="258"/>
      <c r="B73" s="249"/>
      <c r="C73" s="249"/>
      <c r="D73" s="25"/>
      <c r="E73" s="26"/>
      <c r="F73" s="25"/>
      <c r="G73" s="25"/>
      <c r="H73" s="29"/>
      <c r="I73" s="29"/>
      <c r="J73" s="29"/>
    </row>
    <row r="74" spans="1:11" ht="41.25" hidden="1" customHeight="1">
      <c r="A74" s="258" t="s">
        <v>73</v>
      </c>
      <c r="B74" s="255" t="s">
        <v>76</v>
      </c>
      <c r="C74" s="255"/>
      <c r="D74" s="27"/>
      <c r="E74" s="28"/>
      <c r="F74" s="27"/>
      <c r="G74" s="27"/>
      <c r="H74" s="34">
        <f>SUM(H75:H76)</f>
        <v>0</v>
      </c>
      <c r="I74" s="34">
        <f>SUM(I75:I76)</f>
        <v>0</v>
      </c>
      <c r="J74" s="34">
        <f>SUM(J75:J76)</f>
        <v>0</v>
      </c>
    </row>
    <row r="75" spans="1:11" ht="30" hidden="1" customHeight="1">
      <c r="A75" s="258"/>
      <c r="B75" s="252" t="s">
        <v>35</v>
      </c>
      <c r="C75" s="252"/>
      <c r="D75" s="27" t="s">
        <v>33</v>
      </c>
      <c r="E75" s="28">
        <v>4329932</v>
      </c>
      <c r="F75" s="27"/>
      <c r="G75" s="27" t="s">
        <v>53</v>
      </c>
      <c r="H75" s="35"/>
      <c r="I75" s="35"/>
      <c r="J75" s="35"/>
    </row>
    <row r="76" spans="1:11" ht="36" hidden="1" customHeight="1">
      <c r="A76" s="258"/>
      <c r="B76" s="249" t="s">
        <v>82</v>
      </c>
      <c r="C76" s="249"/>
      <c r="D76" s="25" t="s">
        <v>33</v>
      </c>
      <c r="E76" s="26">
        <v>4329932</v>
      </c>
      <c r="F76" s="25"/>
      <c r="G76" s="25" t="s">
        <v>54</v>
      </c>
      <c r="H76" s="29">
        <v>0</v>
      </c>
      <c r="I76" s="29">
        <v>0</v>
      </c>
      <c r="J76" s="29">
        <v>0</v>
      </c>
    </row>
    <row r="77" spans="1:11" ht="55.5" customHeight="1">
      <c r="A77" s="258" t="s">
        <v>186</v>
      </c>
      <c r="B77" s="250"/>
      <c r="C77" s="250"/>
      <c r="D77" s="25"/>
      <c r="E77" s="26"/>
      <c r="F77" s="25"/>
      <c r="G77" s="25"/>
      <c r="H77" s="33">
        <f>SUM(H78)</f>
        <v>0</v>
      </c>
      <c r="I77" s="33">
        <f>SUM(I78)</f>
        <v>0</v>
      </c>
      <c r="J77" s="33">
        <f>SUM(J78)</f>
        <v>0</v>
      </c>
    </row>
    <row r="78" spans="1:11" ht="47.25" customHeight="1">
      <c r="A78" s="258"/>
      <c r="B78" s="249"/>
      <c r="C78" s="249"/>
      <c r="D78" s="25"/>
      <c r="E78" s="26"/>
      <c r="F78" s="25"/>
      <c r="G78" s="25"/>
      <c r="H78" s="29"/>
      <c r="I78" s="29"/>
      <c r="J78" s="29"/>
    </row>
    <row r="79" spans="1:11" ht="78" customHeight="1">
      <c r="A79" s="258" t="s">
        <v>187</v>
      </c>
      <c r="B79" s="250"/>
      <c r="C79" s="250"/>
      <c r="D79" s="25"/>
      <c r="E79" s="26"/>
      <c r="F79" s="25"/>
      <c r="G79" s="25"/>
      <c r="H79" s="33">
        <f>SUM(H80)</f>
        <v>0</v>
      </c>
      <c r="I79" s="33">
        <f>SUM(I80)</f>
        <v>0</v>
      </c>
      <c r="J79" s="33">
        <f>SUM(J80)</f>
        <v>0</v>
      </c>
    </row>
    <row r="80" spans="1:11" ht="53.25" customHeight="1">
      <c r="A80" s="258"/>
      <c r="B80" s="249"/>
      <c r="C80" s="249"/>
      <c r="D80" s="25"/>
      <c r="E80" s="26"/>
      <c r="F80" s="25"/>
      <c r="G80" s="25"/>
      <c r="H80" s="29"/>
      <c r="I80" s="29"/>
      <c r="J80" s="29"/>
    </row>
    <row r="81" spans="1:11" ht="53.25" customHeight="1">
      <c r="A81" s="258" t="s">
        <v>188</v>
      </c>
      <c r="B81" s="250"/>
      <c r="C81" s="250"/>
      <c r="D81" s="25"/>
      <c r="E81" s="26"/>
      <c r="F81" s="25"/>
      <c r="G81" s="25"/>
      <c r="H81" s="33">
        <f>SUM(H82)</f>
        <v>0</v>
      </c>
      <c r="I81" s="33">
        <f>SUM(I82)</f>
        <v>0</v>
      </c>
      <c r="J81" s="33">
        <f>SUM(J82)</f>
        <v>0</v>
      </c>
    </row>
    <row r="82" spans="1:11" ht="60" customHeight="1">
      <c r="A82" s="258"/>
      <c r="B82" s="249"/>
      <c r="C82" s="249"/>
      <c r="D82" s="25"/>
      <c r="E82" s="26"/>
      <c r="F82" s="25"/>
      <c r="G82" s="25"/>
      <c r="H82" s="29"/>
      <c r="I82" s="29"/>
      <c r="J82" s="29"/>
    </row>
    <row r="83" spans="1:11" ht="64.5" customHeight="1">
      <c r="A83" s="258" t="s">
        <v>189</v>
      </c>
      <c r="B83" s="250"/>
      <c r="C83" s="250"/>
      <c r="D83" s="25"/>
      <c r="E83" s="26"/>
      <c r="F83" s="25"/>
      <c r="G83" s="25"/>
      <c r="H83" s="33">
        <f>SUM(H84)</f>
        <v>0</v>
      </c>
      <c r="I83" s="33">
        <f>SUM(I84)</f>
        <v>0</v>
      </c>
      <c r="J83" s="33">
        <f>SUM(J84)</f>
        <v>0</v>
      </c>
    </row>
    <row r="84" spans="1:11" ht="57" customHeight="1">
      <c r="A84" s="258"/>
      <c r="B84" s="249"/>
      <c r="C84" s="249"/>
      <c r="D84" s="25"/>
      <c r="E84" s="26"/>
      <c r="F84" s="25"/>
      <c r="G84" s="25"/>
      <c r="H84" s="29"/>
      <c r="I84" s="29"/>
      <c r="J84" s="29"/>
    </row>
    <row r="85" spans="1:11" ht="57" customHeight="1">
      <c r="A85" s="258" t="s">
        <v>190</v>
      </c>
      <c r="B85" s="250"/>
      <c r="C85" s="250"/>
      <c r="D85" s="25"/>
      <c r="E85" s="26"/>
      <c r="F85" s="25"/>
      <c r="G85" s="25"/>
      <c r="H85" s="33">
        <f>SUM(H86)</f>
        <v>0</v>
      </c>
      <c r="I85" s="33">
        <f>SUM(I86)</f>
        <v>0</v>
      </c>
      <c r="J85" s="33">
        <f>SUM(J86)</f>
        <v>0</v>
      </c>
    </row>
    <row r="86" spans="1:11" ht="58.5" customHeight="1">
      <c r="A86" s="258"/>
      <c r="B86" s="249"/>
      <c r="C86" s="249"/>
      <c r="D86" s="25"/>
      <c r="E86" s="26"/>
      <c r="F86" s="25"/>
      <c r="G86" s="25"/>
      <c r="H86" s="29"/>
      <c r="I86" s="29"/>
      <c r="J86" s="29"/>
    </row>
    <row r="87" spans="1:11" ht="74.25" customHeight="1">
      <c r="A87" s="258" t="s">
        <v>191</v>
      </c>
      <c r="B87" s="250"/>
      <c r="C87" s="250"/>
      <c r="D87" s="25"/>
      <c r="E87" s="26"/>
      <c r="F87" s="25"/>
      <c r="G87" s="25"/>
      <c r="H87" s="33">
        <f>SUM(H88)</f>
        <v>0</v>
      </c>
      <c r="I87" s="33">
        <f>SUM(I88)</f>
        <v>0</v>
      </c>
      <c r="J87" s="33">
        <f>SUM(J88)</f>
        <v>0</v>
      </c>
      <c r="K87" s="39" t="s">
        <v>183</v>
      </c>
    </row>
    <row r="88" spans="1:11" ht="58.5" customHeight="1">
      <c r="A88" s="258"/>
      <c r="B88" s="249"/>
      <c r="C88" s="249"/>
      <c r="D88" s="25"/>
      <c r="E88" s="25"/>
      <c r="F88" s="25"/>
      <c r="G88" s="25"/>
      <c r="H88" s="29"/>
      <c r="I88" s="29"/>
      <c r="J88" s="29"/>
    </row>
    <row r="89" spans="1:11" ht="67.5" customHeight="1">
      <c r="A89" s="258" t="s">
        <v>192</v>
      </c>
      <c r="B89" s="250"/>
      <c r="C89" s="250"/>
      <c r="D89" s="25"/>
      <c r="E89" s="26"/>
      <c r="F89" s="25"/>
      <c r="G89" s="25"/>
      <c r="H89" s="58">
        <f>SUM(H90:H90)</f>
        <v>0</v>
      </c>
      <c r="I89" s="58">
        <f>SUM(I90:I90)</f>
        <v>0</v>
      </c>
      <c r="J89" s="58">
        <f>SUM(J90:J90)</f>
        <v>0</v>
      </c>
    </row>
    <row r="90" spans="1:11" ht="32.25" customHeight="1">
      <c r="A90" s="258"/>
      <c r="B90" s="249"/>
      <c r="C90" s="249"/>
      <c r="D90" s="25"/>
      <c r="E90" s="26"/>
      <c r="F90" s="25"/>
      <c r="G90" s="25"/>
      <c r="H90" s="29"/>
      <c r="I90" s="29"/>
      <c r="J90" s="29"/>
    </row>
    <row r="91" spans="1:11" ht="78.75" customHeight="1">
      <c r="A91" s="258" t="s">
        <v>193</v>
      </c>
      <c r="B91" s="250"/>
      <c r="C91" s="259"/>
      <c r="D91" s="25"/>
      <c r="E91" s="26"/>
      <c r="F91" s="25"/>
      <c r="G91" s="25"/>
      <c r="H91" s="58">
        <f>SUM(H92)</f>
        <v>0</v>
      </c>
      <c r="I91" s="58">
        <f>SUM(I92)</f>
        <v>0</v>
      </c>
      <c r="J91" s="58">
        <f>SUM(J92)</f>
        <v>0</v>
      </c>
    </row>
    <row r="92" spans="1:11" ht="33.75" customHeight="1">
      <c r="A92" s="258"/>
      <c r="B92" s="249"/>
      <c r="C92" s="249"/>
      <c r="D92" s="25"/>
      <c r="E92" s="26"/>
      <c r="F92" s="25"/>
      <c r="G92" s="25"/>
      <c r="H92" s="29"/>
      <c r="I92" s="29"/>
      <c r="J92" s="29"/>
    </row>
    <row r="93" spans="1:11" ht="63" customHeight="1">
      <c r="A93" s="253" t="s">
        <v>208</v>
      </c>
      <c r="B93" s="250"/>
      <c r="C93" s="250"/>
      <c r="D93" s="25"/>
      <c r="E93" s="26"/>
      <c r="F93" s="25"/>
      <c r="G93" s="25"/>
      <c r="H93" s="33">
        <f>H94</f>
        <v>0</v>
      </c>
      <c r="I93" s="33">
        <f>I94</f>
        <v>0</v>
      </c>
      <c r="J93" s="33">
        <f>J94</f>
        <v>0</v>
      </c>
    </row>
    <row r="94" spans="1:11" ht="39.75" customHeight="1">
      <c r="A94" s="254"/>
      <c r="B94" s="249"/>
      <c r="C94" s="249"/>
      <c r="D94" s="25"/>
      <c r="E94" s="26"/>
      <c r="F94" s="25"/>
      <c r="G94" s="25"/>
      <c r="H94" s="29"/>
      <c r="I94" s="29"/>
      <c r="J94" s="29"/>
    </row>
    <row r="95" spans="1:11" ht="58.5" customHeight="1">
      <c r="A95" s="253" t="s">
        <v>209</v>
      </c>
      <c r="B95" s="266"/>
      <c r="C95" s="267"/>
      <c r="D95" s="25"/>
      <c r="E95" s="26"/>
      <c r="F95" s="25"/>
      <c r="G95" s="25"/>
      <c r="H95" s="33">
        <f>H96</f>
        <v>0</v>
      </c>
      <c r="I95" s="33">
        <f>I96</f>
        <v>0</v>
      </c>
      <c r="J95" s="33">
        <f>J96</f>
        <v>0</v>
      </c>
    </row>
    <row r="96" spans="1:11" ht="42" customHeight="1">
      <c r="A96" s="254"/>
      <c r="B96" s="247"/>
      <c r="C96" s="248"/>
      <c r="D96" s="25"/>
      <c r="E96" s="26"/>
      <c r="F96" s="25"/>
      <c r="G96" s="25"/>
      <c r="H96" s="29"/>
      <c r="I96" s="29"/>
      <c r="J96" s="29"/>
    </row>
    <row r="97" spans="1:10" ht="52.5" customHeight="1">
      <c r="A97" s="253" t="s">
        <v>210</v>
      </c>
      <c r="B97" s="266"/>
      <c r="C97" s="267"/>
      <c r="D97" s="25"/>
      <c r="E97" s="26"/>
      <c r="F97" s="25"/>
      <c r="G97" s="25"/>
      <c r="H97" s="33">
        <f>H98</f>
        <v>0</v>
      </c>
      <c r="I97" s="33">
        <f>I98</f>
        <v>0</v>
      </c>
      <c r="J97" s="33">
        <f>J98</f>
        <v>0</v>
      </c>
    </row>
    <row r="98" spans="1:10" ht="39" customHeight="1">
      <c r="A98" s="254"/>
      <c r="B98" s="247"/>
      <c r="C98" s="248"/>
      <c r="D98" s="25"/>
      <c r="E98" s="25"/>
      <c r="F98" s="25"/>
      <c r="G98" s="25"/>
      <c r="H98" s="29"/>
      <c r="I98" s="29"/>
      <c r="J98" s="29"/>
    </row>
    <row r="99" spans="1:10" ht="21.75" customHeight="1">
      <c r="A99" s="36"/>
      <c r="B99" s="256" t="s">
        <v>34</v>
      </c>
      <c r="C99" s="256"/>
      <c r="D99" s="37"/>
      <c r="E99" s="37"/>
      <c r="F99" s="37"/>
      <c r="G99" s="37"/>
      <c r="H99" s="34">
        <f>SUM(H8+H11+H17+H23+H25+H27+H29+H31+H35+H37+H41+H44+H46+H48+H50+H52+H55+H57+H59+H61+H63+H65+H68+H70+H72+H77+H79+H81+H83+H85+H87+H89+H91+H93+H95+H97)</f>
        <v>0</v>
      </c>
      <c r="I99" s="34">
        <f>SUM(I8+I11+I17+I23+I25+I27+I29+I31+I35+I37+I41+I44+I46+I48+I50+I52+I55+I57+I59+I61+I63+I65+I68+I70+I72+I77+I79+I81+I83+I85+I87+I89+I91+I93+I95+I97)</f>
        <v>0</v>
      </c>
      <c r="J99" s="34">
        <f>SUM(J8+J11+J17+J23+J25+J27+J29+J31+J35+J37+J41+J44+J46+J48+J50+J52+J55+J57+J59+J61+J63+J65+J68+J70+J72+J77+J79+J81+J83+J85+J87+J89+J91+J93+J95+J97)</f>
        <v>0</v>
      </c>
    </row>
    <row r="100" spans="1:10">
      <c r="I100" s="42"/>
      <c r="J100" s="42"/>
    </row>
  </sheetData>
  <mergeCells count="131">
    <mergeCell ref="C1:J1"/>
    <mergeCell ref="B98:C98"/>
    <mergeCell ref="A97:A98"/>
    <mergeCell ref="B50:C50"/>
    <mergeCell ref="B51:C51"/>
    <mergeCell ref="A50:A51"/>
    <mergeCell ref="B95:C95"/>
    <mergeCell ref="B97:C97"/>
    <mergeCell ref="A93:A94"/>
    <mergeCell ref="A95:A96"/>
    <mergeCell ref="B87:C87"/>
    <mergeCell ref="B85:C85"/>
    <mergeCell ref="B86:C86"/>
    <mergeCell ref="A91:A92"/>
    <mergeCell ref="A89:A90"/>
    <mergeCell ref="B88:C88"/>
    <mergeCell ref="B94:C94"/>
    <mergeCell ref="B92:C92"/>
    <mergeCell ref="B48:C48"/>
    <mergeCell ref="B60:C60"/>
    <mergeCell ref="B44:C44"/>
    <mergeCell ref="B57:C57"/>
    <mergeCell ref="B24:C24"/>
    <mergeCell ref="B43:C43"/>
    <mergeCell ref="B66:C66"/>
    <mergeCell ref="B59:C59"/>
    <mergeCell ref="B99:C99"/>
    <mergeCell ref="B77:C77"/>
    <mergeCell ref="B76:C76"/>
    <mergeCell ref="B83:C83"/>
    <mergeCell ref="B84:C84"/>
    <mergeCell ref="B78:C78"/>
    <mergeCell ref="B89:C89"/>
    <mergeCell ref="B93:C93"/>
    <mergeCell ref="B81:C81"/>
    <mergeCell ref="B96:C96"/>
    <mergeCell ref="B91:C91"/>
    <mergeCell ref="B90:C90"/>
    <mergeCell ref="B80:C80"/>
    <mergeCell ref="B73:C73"/>
    <mergeCell ref="B82:C82"/>
    <mergeCell ref="B79:C79"/>
    <mergeCell ref="B74:C74"/>
    <mergeCell ref="B71:C71"/>
    <mergeCell ref="B68:C68"/>
    <mergeCell ref="B69:C69"/>
    <mergeCell ref="B70:C70"/>
    <mergeCell ref="B67:C67"/>
    <mergeCell ref="B72:C72"/>
    <mergeCell ref="B75:C75"/>
    <mergeCell ref="A83:A84"/>
    <mergeCell ref="A85:A86"/>
    <mergeCell ref="A87:A88"/>
    <mergeCell ref="A25:A26"/>
    <mergeCell ref="A52:A54"/>
    <mergeCell ref="A41:A43"/>
    <mergeCell ref="A59:A60"/>
    <mergeCell ref="A44:A45"/>
    <mergeCell ref="A55:A56"/>
    <mergeCell ref="A70:A71"/>
    <mergeCell ref="A74:A76"/>
    <mergeCell ref="A72:A73"/>
    <mergeCell ref="A79:A80"/>
    <mergeCell ref="A77:A78"/>
    <mergeCell ref="A63:A64"/>
    <mergeCell ref="A31:A34"/>
    <mergeCell ref="A68:A69"/>
    <mergeCell ref="A65:A67"/>
    <mergeCell ref="A81:A82"/>
    <mergeCell ref="A37:A40"/>
    <mergeCell ref="B65:C65"/>
    <mergeCell ref="B64:C64"/>
    <mergeCell ref="A61:A62"/>
    <mergeCell ref="A46:A47"/>
    <mergeCell ref="A48:A49"/>
    <mergeCell ref="B33:C33"/>
    <mergeCell ref="B32:C32"/>
    <mergeCell ref="B49:C49"/>
    <mergeCell ref="B56:C56"/>
    <mergeCell ref="B41:C41"/>
    <mergeCell ref="B54:C54"/>
    <mergeCell ref="B55:C55"/>
    <mergeCell ref="B52:C52"/>
    <mergeCell ref="A4:J4"/>
    <mergeCell ref="B11:C11"/>
    <mergeCell ref="A11:A16"/>
    <mergeCell ref="A17:A22"/>
    <mergeCell ref="B14:C14"/>
    <mergeCell ref="B35:C35"/>
    <mergeCell ref="A29:A30"/>
    <mergeCell ref="B63:C63"/>
    <mergeCell ref="B58:C58"/>
    <mergeCell ref="B45:C45"/>
    <mergeCell ref="B53:C53"/>
    <mergeCell ref="B47:C47"/>
    <mergeCell ref="B46:C46"/>
    <mergeCell ref="B19:C19"/>
    <mergeCell ref="B22:C22"/>
    <mergeCell ref="B31:C31"/>
    <mergeCell ref="B27:C27"/>
    <mergeCell ref="B28:C28"/>
    <mergeCell ref="B37:C37"/>
    <mergeCell ref="B38:C39"/>
    <mergeCell ref="A57:A58"/>
    <mergeCell ref="B61:C61"/>
    <mergeCell ref="B62:C62"/>
    <mergeCell ref="B36:C36"/>
    <mergeCell ref="B16:C16"/>
    <mergeCell ref="B42:C42"/>
    <mergeCell ref="B40:C40"/>
    <mergeCell ref="B34:C34"/>
    <mergeCell ref="B26:C26"/>
    <mergeCell ref="B18:C18"/>
    <mergeCell ref="B25:C25"/>
    <mergeCell ref="A2:J2"/>
    <mergeCell ref="B15:C15"/>
    <mergeCell ref="B8:C8"/>
    <mergeCell ref="A35:A36"/>
    <mergeCell ref="A27:A28"/>
    <mergeCell ref="B17:C17"/>
    <mergeCell ref="A8:A10"/>
    <mergeCell ref="B30:C30"/>
    <mergeCell ref="A3:J3"/>
    <mergeCell ref="A23:A24"/>
    <mergeCell ref="B23:C23"/>
    <mergeCell ref="B12:C12"/>
    <mergeCell ref="B9:C10"/>
    <mergeCell ref="B20:C21"/>
    <mergeCell ref="B13:C13"/>
    <mergeCell ref="B7:C7"/>
    <mergeCell ref="B29:C29"/>
  </mergeCells>
  <phoneticPr fontId="7" type="noConversion"/>
  <printOptions horizontalCentered="1"/>
  <pageMargins left="1.1811023622047245" right="0.39370078740157483" top="0.78740157480314965" bottom="0.78740157480314965" header="0.11811023622047245" footer="0.11811023622047245"/>
  <pageSetup paperSize="9" scale="95" fitToHeight="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 enableFormatConditionsCalculation="0">
    <tabColor indexed="32"/>
  </sheetPr>
  <dimension ref="A1:J19"/>
  <sheetViews>
    <sheetView view="pageBreakPreview" topLeftCell="A7" zoomScaleNormal="100" workbookViewId="0">
      <selection activeCell="M17" sqref="M17"/>
    </sheetView>
  </sheetViews>
  <sheetFormatPr defaultRowHeight="15"/>
  <cols>
    <col min="1" max="1" width="5.44140625" style="4" customWidth="1"/>
    <col min="2" max="2" width="8.88671875" style="4"/>
    <col min="3" max="3" width="6.44140625" style="4" customWidth="1"/>
    <col min="4" max="4" width="10.77734375" style="4" customWidth="1"/>
    <col min="5" max="5" width="8.77734375" style="4" customWidth="1"/>
    <col min="6" max="6" width="8.5546875" style="4" customWidth="1"/>
    <col min="7" max="7" width="8.88671875" style="4"/>
    <col min="8" max="8" width="12" style="4" customWidth="1"/>
    <col min="9" max="9" width="11.21875" style="4" customWidth="1"/>
    <col min="10" max="10" width="12.109375" style="4" customWidth="1"/>
  </cols>
  <sheetData>
    <row r="1" spans="1:10" ht="19.5" customHeight="1">
      <c r="A1" s="6"/>
      <c r="B1" s="6"/>
      <c r="C1" s="6"/>
      <c r="D1" s="6"/>
      <c r="E1" s="6"/>
      <c r="F1" s="6"/>
      <c r="G1" s="6"/>
      <c r="H1" s="280" t="s">
        <v>41</v>
      </c>
      <c r="I1" s="280"/>
      <c r="J1" s="280"/>
    </row>
    <row r="2" spans="1:10" ht="34.5" customHeight="1">
      <c r="A2" s="6"/>
      <c r="B2" s="6"/>
      <c r="C2" s="6"/>
      <c r="D2" s="6"/>
      <c r="E2" s="6"/>
      <c r="F2" s="6"/>
      <c r="G2" s="281" t="s">
        <v>98</v>
      </c>
      <c r="H2" s="282"/>
      <c r="I2" s="282"/>
      <c r="J2" s="282"/>
    </row>
    <row r="3" spans="1:10" ht="19.5" customHeight="1">
      <c r="A3" s="6"/>
      <c r="B3" s="6"/>
      <c r="C3" s="6"/>
      <c r="D3" s="6"/>
      <c r="E3" s="6"/>
      <c r="F3" s="6"/>
      <c r="G3" s="280" t="s">
        <v>62</v>
      </c>
      <c r="H3" s="280"/>
      <c r="I3" s="280"/>
      <c r="J3" s="280"/>
    </row>
    <row r="4" spans="1:10" ht="19.5" customHeight="1">
      <c r="A4" s="6"/>
      <c r="B4" s="6"/>
      <c r="C4" s="6"/>
      <c r="D4" s="6"/>
      <c r="E4" s="6"/>
      <c r="F4" s="6"/>
      <c r="G4" s="280" t="s">
        <v>100</v>
      </c>
      <c r="H4" s="280"/>
      <c r="I4" s="280"/>
      <c r="J4" s="280"/>
    </row>
    <row r="5" spans="1:10">
      <c r="A5" s="6"/>
      <c r="B5" s="6"/>
      <c r="C5" s="6"/>
      <c r="D5" s="6"/>
      <c r="E5" s="6"/>
      <c r="F5" s="6"/>
      <c r="G5" s="280" t="s">
        <v>59</v>
      </c>
      <c r="H5" s="280"/>
      <c r="I5" s="280" t="s">
        <v>97</v>
      </c>
      <c r="J5" s="280"/>
    </row>
    <row r="6" spans="1:10" hidden="1">
      <c r="A6" s="6"/>
      <c r="B6" s="6"/>
      <c r="C6" s="6"/>
      <c r="D6" s="6"/>
      <c r="E6" s="6"/>
      <c r="F6" s="6"/>
      <c r="G6" s="6"/>
      <c r="H6" s="6"/>
      <c r="I6" s="7"/>
      <c r="J6" s="8"/>
    </row>
    <row r="7" spans="1:10" ht="59.25" customHeight="1">
      <c r="A7" s="283" t="s">
        <v>99</v>
      </c>
      <c r="B7" s="284"/>
      <c r="C7" s="284"/>
      <c r="D7" s="284"/>
      <c r="E7" s="284"/>
      <c r="F7" s="284"/>
      <c r="G7" s="284"/>
      <c r="H7" s="284"/>
      <c r="I7" s="284"/>
      <c r="J7" s="284"/>
    </row>
    <row r="8" spans="1:10">
      <c r="A8" s="6"/>
      <c r="B8" s="6"/>
      <c r="C8" s="6"/>
      <c r="D8" s="6"/>
      <c r="E8" s="6"/>
      <c r="F8" s="6"/>
      <c r="G8" s="6"/>
      <c r="H8" s="6"/>
      <c r="I8" s="6"/>
      <c r="J8" s="6"/>
    </row>
    <row r="9" spans="1:10" ht="30.75" customHeight="1">
      <c r="A9" s="9" t="s">
        <v>47</v>
      </c>
      <c r="B9" s="276" t="s">
        <v>102</v>
      </c>
      <c r="C9" s="277"/>
      <c r="D9" s="277"/>
      <c r="E9" s="277"/>
      <c r="F9" s="277"/>
      <c r="G9" s="277"/>
      <c r="H9" s="277"/>
      <c r="I9" s="277"/>
      <c r="J9" s="277"/>
    </row>
    <row r="10" spans="1:10" ht="30.75" customHeight="1">
      <c r="A10" s="307" t="s">
        <v>58</v>
      </c>
      <c r="B10" s="309" t="s">
        <v>42</v>
      </c>
      <c r="C10" s="309"/>
      <c r="D10" s="309" t="s">
        <v>43</v>
      </c>
      <c r="E10" s="306" t="s">
        <v>94</v>
      </c>
      <c r="F10" s="306"/>
      <c r="G10" s="306"/>
      <c r="H10" s="306"/>
      <c r="I10" s="278" t="s">
        <v>44</v>
      </c>
      <c r="J10" s="278" t="s">
        <v>45</v>
      </c>
    </row>
    <row r="11" spans="1:10" ht="69" customHeight="1" thickBot="1">
      <c r="A11" s="308"/>
      <c r="B11" s="309"/>
      <c r="C11" s="309"/>
      <c r="D11" s="309"/>
      <c r="E11" s="10" t="s">
        <v>91</v>
      </c>
      <c r="F11" s="10" t="s">
        <v>92</v>
      </c>
      <c r="G11" s="10" t="s">
        <v>93</v>
      </c>
      <c r="H11" s="10" t="s">
        <v>103</v>
      </c>
      <c r="I11" s="279"/>
      <c r="J11" s="279"/>
    </row>
    <row r="12" spans="1:10" ht="167.25" customHeight="1">
      <c r="A12" s="11" t="s">
        <v>46</v>
      </c>
      <c r="B12" s="296" t="s">
        <v>49</v>
      </c>
      <c r="C12" s="297"/>
      <c r="D12" s="12" t="s">
        <v>83</v>
      </c>
      <c r="E12" s="12"/>
      <c r="F12" s="13"/>
      <c r="G12" s="13"/>
      <c r="H12" s="13"/>
      <c r="I12" s="14" t="s">
        <v>84</v>
      </c>
      <c r="J12" s="15" t="s">
        <v>85</v>
      </c>
    </row>
    <row r="13" spans="1:10" ht="30.75" customHeight="1">
      <c r="A13" s="11"/>
      <c r="B13" s="291" t="s">
        <v>86</v>
      </c>
      <c r="C13" s="292"/>
      <c r="D13" s="11"/>
      <c r="E13" s="21" t="s">
        <v>101</v>
      </c>
      <c r="F13" s="22" t="s">
        <v>48</v>
      </c>
      <c r="G13" s="22" t="s">
        <v>48</v>
      </c>
      <c r="H13" s="13" t="s">
        <v>104</v>
      </c>
      <c r="I13" s="16"/>
      <c r="J13" s="17"/>
    </row>
    <row r="14" spans="1:10">
      <c r="A14" s="6"/>
      <c r="B14" s="6"/>
      <c r="C14" s="6"/>
      <c r="D14" s="6"/>
      <c r="E14" s="6"/>
      <c r="F14" s="6"/>
      <c r="G14" s="6"/>
      <c r="H14" s="6"/>
      <c r="I14" s="6"/>
      <c r="J14" s="18"/>
    </row>
    <row r="15" spans="1:10" ht="45.75" customHeight="1">
      <c r="A15" s="19" t="s">
        <v>87</v>
      </c>
      <c r="B15" s="293" t="s">
        <v>106</v>
      </c>
      <c r="C15" s="280"/>
      <c r="D15" s="280"/>
      <c r="E15" s="280"/>
      <c r="F15" s="280"/>
      <c r="G15" s="280"/>
      <c r="H15" s="280"/>
      <c r="I15" s="280"/>
      <c r="J15" s="280"/>
    </row>
    <row r="16" spans="1:10" ht="50.25" customHeight="1">
      <c r="A16" s="300" t="s">
        <v>88</v>
      </c>
      <c r="B16" s="301"/>
      <c r="C16" s="301"/>
      <c r="D16" s="301"/>
      <c r="E16" s="301"/>
      <c r="F16" s="301"/>
      <c r="G16" s="302"/>
      <c r="H16" s="298" t="s">
        <v>95</v>
      </c>
      <c r="I16" s="294" t="s">
        <v>96</v>
      </c>
      <c r="J16" s="294" t="s">
        <v>105</v>
      </c>
    </row>
    <row r="17" spans="1:10" ht="120.75" customHeight="1">
      <c r="A17" s="303"/>
      <c r="B17" s="304"/>
      <c r="C17" s="304"/>
      <c r="D17" s="304"/>
      <c r="E17" s="304"/>
      <c r="F17" s="304"/>
      <c r="G17" s="305"/>
      <c r="H17" s="299"/>
      <c r="I17" s="295"/>
      <c r="J17" s="295"/>
    </row>
    <row r="18" spans="1:10" ht="30" hidden="1" customHeight="1">
      <c r="A18" s="285" t="s">
        <v>89</v>
      </c>
      <c r="B18" s="286"/>
      <c r="C18" s="286"/>
      <c r="D18" s="286"/>
      <c r="E18" s="286"/>
      <c r="F18" s="286"/>
      <c r="G18" s="287"/>
      <c r="H18" s="20"/>
      <c r="I18" s="20"/>
      <c r="J18" s="20"/>
    </row>
    <row r="19" spans="1:10" ht="33.75" customHeight="1">
      <c r="A19" s="288" t="s">
        <v>90</v>
      </c>
      <c r="B19" s="289"/>
      <c r="C19" s="289"/>
      <c r="D19" s="289"/>
      <c r="E19" s="289"/>
      <c r="F19" s="289"/>
      <c r="G19" s="290"/>
      <c r="H19" s="23">
        <v>5800</v>
      </c>
      <c r="I19" s="23">
        <v>5800</v>
      </c>
      <c r="J19" s="23">
        <v>0</v>
      </c>
    </row>
  </sheetData>
  <mergeCells count="23">
    <mergeCell ref="B12:C12"/>
    <mergeCell ref="H16:H17"/>
    <mergeCell ref="A16:G17"/>
    <mergeCell ref="E10:H10"/>
    <mergeCell ref="A10:A11"/>
    <mergeCell ref="B10:C11"/>
    <mergeCell ref="D10:D11"/>
    <mergeCell ref="A18:G18"/>
    <mergeCell ref="A19:G19"/>
    <mergeCell ref="B13:C13"/>
    <mergeCell ref="B15:J15"/>
    <mergeCell ref="J16:J17"/>
    <mergeCell ref="I16:I17"/>
    <mergeCell ref="B9:J9"/>
    <mergeCell ref="I10:I11"/>
    <mergeCell ref="H1:J1"/>
    <mergeCell ref="G4:J4"/>
    <mergeCell ref="G3:J3"/>
    <mergeCell ref="G2:J2"/>
    <mergeCell ref="A7:J7"/>
    <mergeCell ref="G5:H5"/>
    <mergeCell ref="I5:J5"/>
    <mergeCell ref="J10:J11"/>
  </mergeCells>
  <phoneticPr fontId="0" type="noConversion"/>
  <pageMargins left="0.66" right="0.34" top="1" bottom="1" header="0.5" footer="0.5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J102"/>
  <sheetViews>
    <sheetView view="pageBreakPreview" zoomScaleNormal="90" zoomScaleSheetLayoutView="100" workbookViewId="0">
      <selection sqref="A1:J1"/>
    </sheetView>
  </sheetViews>
  <sheetFormatPr defaultRowHeight="12"/>
  <cols>
    <col min="1" max="1" width="9.77734375" style="141" customWidth="1"/>
    <col min="2" max="2" width="20.33203125" style="141" customWidth="1"/>
    <col min="3" max="3" width="9.5546875" style="141" customWidth="1"/>
    <col min="4" max="4" width="9.88671875" style="141" customWidth="1"/>
    <col min="5" max="5" width="29.109375" style="141" customWidth="1"/>
    <col min="6" max="6" width="3.5546875" style="141" hidden="1" customWidth="1"/>
    <col min="7" max="7" width="3.109375" style="141" hidden="1" customWidth="1"/>
    <col min="8" max="8" width="11.5546875" style="1" customWidth="1"/>
    <col min="9" max="9" width="11.88671875" style="1" customWidth="1"/>
    <col min="10" max="10" width="12.77734375" style="1" customWidth="1"/>
    <col min="11" max="16384" width="8.88671875" style="1"/>
  </cols>
  <sheetData>
    <row r="1" spans="1:10" ht="126" customHeight="1">
      <c r="A1" s="228" t="s">
        <v>455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ht="15.75">
      <c r="A2" s="333"/>
      <c r="B2" s="333"/>
      <c r="C2" s="333"/>
      <c r="D2" s="333"/>
      <c r="E2" s="333"/>
      <c r="F2" s="333"/>
      <c r="G2" s="333"/>
      <c r="H2" s="333"/>
      <c r="I2" s="333"/>
      <c r="J2" s="333"/>
    </row>
    <row r="3" spans="1:10" s="140" customFormat="1">
      <c r="A3" s="334" t="s">
        <v>456</v>
      </c>
      <c r="B3" s="334"/>
      <c r="C3" s="334"/>
      <c r="D3" s="334"/>
      <c r="E3" s="334"/>
      <c r="F3" s="334"/>
      <c r="G3" s="334"/>
      <c r="H3" s="334"/>
      <c r="I3" s="334"/>
      <c r="J3" s="334"/>
    </row>
    <row r="4" spans="1:10">
      <c r="A4" s="334"/>
      <c r="B4" s="334"/>
      <c r="C4" s="334"/>
      <c r="D4" s="334"/>
      <c r="E4" s="334"/>
      <c r="F4" s="334"/>
      <c r="G4" s="334"/>
      <c r="H4" s="334"/>
      <c r="I4" s="334"/>
      <c r="J4" s="334"/>
    </row>
    <row r="5" spans="1:10" ht="45.75" customHeight="1">
      <c r="A5" s="334"/>
      <c r="B5" s="334"/>
      <c r="C5" s="334"/>
      <c r="D5" s="334"/>
      <c r="E5" s="334"/>
      <c r="F5" s="334"/>
      <c r="G5" s="334"/>
      <c r="H5" s="334"/>
      <c r="I5" s="334"/>
      <c r="J5" s="334"/>
    </row>
    <row r="6" spans="1:10">
      <c r="B6" s="335" t="s">
        <v>1</v>
      </c>
      <c r="C6" s="335"/>
      <c r="D6" s="335"/>
      <c r="E6" s="335"/>
      <c r="F6" s="335"/>
      <c r="G6" s="335"/>
      <c r="H6" s="335"/>
      <c r="I6" s="335"/>
      <c r="J6" s="335"/>
    </row>
    <row r="7" spans="1:10" ht="12.75">
      <c r="A7" s="336" t="s">
        <v>430</v>
      </c>
      <c r="B7" s="337"/>
      <c r="C7" s="338" t="s">
        <v>431</v>
      </c>
      <c r="D7" s="339"/>
      <c r="E7" s="339"/>
      <c r="F7" s="339"/>
      <c r="G7" s="340"/>
      <c r="H7" s="240" t="s">
        <v>276</v>
      </c>
      <c r="I7" s="240"/>
      <c r="J7" s="240"/>
    </row>
    <row r="8" spans="1:10">
      <c r="A8" s="347" t="s">
        <v>432</v>
      </c>
      <c r="B8" s="349" t="s">
        <v>433</v>
      </c>
      <c r="C8" s="341"/>
      <c r="D8" s="342"/>
      <c r="E8" s="342"/>
      <c r="F8" s="342"/>
      <c r="G8" s="343"/>
      <c r="H8" s="240"/>
      <c r="I8" s="240"/>
      <c r="J8" s="240"/>
    </row>
    <row r="9" spans="1:10" ht="87" customHeight="1">
      <c r="A9" s="348"/>
      <c r="B9" s="349"/>
      <c r="C9" s="344"/>
      <c r="D9" s="345"/>
      <c r="E9" s="345"/>
      <c r="F9" s="345"/>
      <c r="G9" s="346"/>
      <c r="H9" s="139" t="s">
        <v>344</v>
      </c>
      <c r="I9" s="139" t="s">
        <v>365</v>
      </c>
      <c r="J9" s="139" t="s">
        <v>419</v>
      </c>
    </row>
    <row r="10" spans="1:10" ht="39" customHeight="1">
      <c r="A10" s="321" t="s">
        <v>27</v>
      </c>
      <c r="B10" s="142"/>
      <c r="C10" s="324" t="s">
        <v>434</v>
      </c>
      <c r="D10" s="325"/>
      <c r="E10" s="325"/>
      <c r="F10" s="325"/>
      <c r="G10" s="326"/>
      <c r="H10" s="143">
        <f>SUM(H11+H12+H13)</f>
        <v>15243.300000000047</v>
      </c>
      <c r="I10" s="143">
        <f>SUM(I11+I12+I13)</f>
        <v>0</v>
      </c>
      <c r="J10" s="143">
        <f>SUM(J11+J12+J13)</f>
        <v>0</v>
      </c>
    </row>
    <row r="11" spans="1:10" s="146" customFormat="1" ht="38.25" hidden="1" customHeight="1">
      <c r="A11" s="322"/>
      <c r="B11" s="144" t="s">
        <v>435</v>
      </c>
      <c r="C11" s="312" t="s">
        <v>436</v>
      </c>
      <c r="D11" s="313"/>
      <c r="E11" s="313"/>
      <c r="F11" s="313"/>
      <c r="G11" s="314"/>
      <c r="H11" s="145">
        <f>150000+16000+12600-178600</f>
        <v>0</v>
      </c>
      <c r="I11" s="145">
        <f>162000+16000+12600-479.5-190120.5</f>
        <v>0</v>
      </c>
      <c r="J11" s="145">
        <f>168000+16000+12600-503.5-196096.5</f>
        <v>0</v>
      </c>
    </row>
    <row r="12" spans="1:10" ht="38.25" hidden="1" customHeight="1">
      <c r="A12" s="322"/>
      <c r="B12" s="144" t="s">
        <v>437</v>
      </c>
      <c r="C12" s="312" t="s">
        <v>438</v>
      </c>
      <c r="D12" s="313"/>
      <c r="E12" s="313"/>
      <c r="F12" s="313"/>
      <c r="G12" s="314"/>
      <c r="H12" s="145">
        <f>-134000-16000+150000</f>
        <v>0</v>
      </c>
      <c r="I12" s="145">
        <f>-150000-16000-12600+178600</f>
        <v>0</v>
      </c>
      <c r="J12" s="145">
        <f>-162000-16000-12600+190600</f>
        <v>0</v>
      </c>
    </row>
    <row r="13" spans="1:10" ht="29.25" customHeight="1">
      <c r="A13" s="322"/>
      <c r="B13" s="147" t="s">
        <v>439</v>
      </c>
      <c r="C13" s="327" t="s">
        <v>440</v>
      </c>
      <c r="D13" s="328"/>
      <c r="E13" s="328"/>
      <c r="F13" s="328"/>
      <c r="G13" s="329"/>
      <c r="H13" s="148">
        <f>SUM(H14+H15)</f>
        <v>15243.300000000047</v>
      </c>
      <c r="I13" s="148">
        <f>SUM(I14+I15)</f>
        <v>0</v>
      </c>
      <c r="J13" s="148">
        <f>SUM(J14+J15)</f>
        <v>0</v>
      </c>
    </row>
    <row r="14" spans="1:10" ht="37.5" customHeight="1">
      <c r="A14" s="322"/>
      <c r="B14" s="147" t="s">
        <v>441</v>
      </c>
      <c r="C14" s="330" t="s">
        <v>442</v>
      </c>
      <c r="D14" s="331"/>
      <c r="E14" s="331"/>
      <c r="F14" s="331"/>
      <c r="G14" s="332"/>
      <c r="H14" s="149">
        <f>-1241772.5-(+H17)-(+H19)</f>
        <v>-1547772.5</v>
      </c>
      <c r="I14" s="150">
        <f>-1160388.7-(+I17)</f>
        <v>-1396388.7</v>
      </c>
      <c r="J14" s="150">
        <f>-1152202.2-(+J17)</f>
        <v>-1378202.2</v>
      </c>
    </row>
    <row r="15" spans="1:10" ht="41.25" customHeight="1">
      <c r="A15" s="323"/>
      <c r="B15" s="147" t="s">
        <v>443</v>
      </c>
      <c r="C15" s="330" t="s">
        <v>444</v>
      </c>
      <c r="D15" s="331"/>
      <c r="E15" s="331"/>
      <c r="F15" s="331"/>
      <c r="G15" s="332"/>
      <c r="H15" s="149">
        <f>1257015.8-H18-H22</f>
        <v>1563015.8</v>
      </c>
      <c r="I15" s="150">
        <f>1150388.7-I18</f>
        <v>1396388.7</v>
      </c>
      <c r="J15" s="150">
        <f>1142202.2-J18</f>
        <v>1378202.2</v>
      </c>
    </row>
    <row r="16" spans="1:10" s="153" customFormat="1" ht="21.75" customHeight="1">
      <c r="A16" s="204" t="s">
        <v>55</v>
      </c>
      <c r="B16" s="151"/>
      <c r="C16" s="311" t="s">
        <v>26</v>
      </c>
      <c r="D16" s="311"/>
      <c r="E16" s="311"/>
      <c r="F16" s="311"/>
      <c r="G16" s="311"/>
      <c r="H16" s="152">
        <f>SUM(H17+H18+H19+H22)</f>
        <v>0</v>
      </c>
      <c r="I16" s="152">
        <f>SUM(I17+I18+I19+I22)</f>
        <v>-10000</v>
      </c>
      <c r="J16" s="152">
        <f>SUM(J17:J22)</f>
        <v>-10000</v>
      </c>
    </row>
    <row r="17" spans="1:10" s="153" customFormat="1" ht="43.5" customHeight="1">
      <c r="A17" s="154"/>
      <c r="B17" s="144" t="s">
        <v>435</v>
      </c>
      <c r="C17" s="312" t="s">
        <v>436</v>
      </c>
      <c r="D17" s="313"/>
      <c r="E17" s="313"/>
      <c r="F17" s="313"/>
      <c r="G17" s="314"/>
      <c r="H17" s="80">
        <v>246000</v>
      </c>
      <c r="I17" s="145">
        <v>236000</v>
      </c>
      <c r="J17" s="145">
        <v>226000</v>
      </c>
    </row>
    <row r="18" spans="1:10" s="153" customFormat="1" ht="44.25" customHeight="1">
      <c r="A18" s="154"/>
      <c r="B18" s="144" t="s">
        <v>437</v>
      </c>
      <c r="C18" s="312" t="s">
        <v>438</v>
      </c>
      <c r="D18" s="313"/>
      <c r="E18" s="313"/>
      <c r="F18" s="313"/>
      <c r="G18" s="314"/>
      <c r="H18" s="80">
        <v>-246000</v>
      </c>
      <c r="I18" s="97">
        <v>-246000</v>
      </c>
      <c r="J18" s="97">
        <v>-236000</v>
      </c>
    </row>
    <row r="19" spans="1:10" s="153" customFormat="1" ht="62.25" customHeight="1">
      <c r="A19" s="154"/>
      <c r="B19" s="155" t="s">
        <v>445</v>
      </c>
      <c r="C19" s="315" t="s">
        <v>446</v>
      </c>
      <c r="D19" s="316"/>
      <c r="E19" s="316"/>
      <c r="F19" s="156"/>
      <c r="G19" s="156"/>
      <c r="H19" s="157">
        <f>SUM(H20:H21)</f>
        <v>60000</v>
      </c>
      <c r="I19" s="158">
        <f t="shared" ref="I19:J19" si="0">SUM(I20:I21)</f>
        <v>0</v>
      </c>
      <c r="J19" s="158">
        <f t="shared" si="0"/>
        <v>0</v>
      </c>
    </row>
    <row r="20" spans="1:10" s="153" customFormat="1" ht="33.75" customHeight="1">
      <c r="A20" s="154"/>
      <c r="B20" s="155"/>
      <c r="C20" s="317" t="s">
        <v>447</v>
      </c>
      <c r="D20" s="318"/>
      <c r="E20" s="318"/>
      <c r="F20" s="159"/>
      <c r="G20" s="159"/>
      <c r="H20" s="160">
        <v>60000</v>
      </c>
      <c r="I20" s="160">
        <v>0</v>
      </c>
      <c r="J20" s="160">
        <v>0</v>
      </c>
    </row>
    <row r="21" spans="1:10" s="153" customFormat="1" ht="48" hidden="1" customHeight="1">
      <c r="A21" s="154"/>
      <c r="B21" s="155"/>
      <c r="C21" s="317" t="s">
        <v>448</v>
      </c>
      <c r="D21" s="318"/>
      <c r="E21" s="318"/>
      <c r="F21" s="159"/>
      <c r="G21" s="159"/>
      <c r="H21" s="160"/>
      <c r="I21" s="160">
        <v>0</v>
      </c>
      <c r="J21" s="160">
        <v>0</v>
      </c>
    </row>
    <row r="22" spans="1:10" s="153" customFormat="1" ht="63.75" customHeight="1">
      <c r="A22" s="154"/>
      <c r="B22" s="155" t="s">
        <v>449</v>
      </c>
      <c r="C22" s="315" t="s">
        <v>450</v>
      </c>
      <c r="D22" s="316"/>
      <c r="E22" s="316"/>
      <c r="F22" s="156"/>
      <c r="G22" s="156"/>
      <c r="H22" s="157">
        <f>SUM(H25:H26)</f>
        <v>-60000</v>
      </c>
      <c r="I22" s="158">
        <f t="shared" ref="I22:J22" si="1">SUM(I25:I26)</f>
        <v>0</v>
      </c>
      <c r="J22" s="158">
        <f t="shared" si="1"/>
        <v>0</v>
      </c>
    </row>
    <row r="23" spans="1:10" s="153" customFormat="1" ht="84.75" hidden="1" customHeight="1">
      <c r="A23" s="154"/>
      <c r="B23" s="155" t="s">
        <v>445</v>
      </c>
      <c r="C23" s="319" t="s">
        <v>451</v>
      </c>
      <c r="D23" s="320"/>
      <c r="E23" s="320"/>
      <c r="F23" s="156"/>
      <c r="G23" s="156"/>
      <c r="H23" s="157">
        <v>0</v>
      </c>
      <c r="I23" s="157">
        <v>0</v>
      </c>
      <c r="J23" s="157">
        <v>0</v>
      </c>
    </row>
    <row r="24" spans="1:10" s="153" customFormat="1" ht="69.75" hidden="1" customHeight="1">
      <c r="A24" s="161"/>
      <c r="B24" s="155" t="s">
        <v>449</v>
      </c>
      <c r="C24" s="319" t="s">
        <v>452</v>
      </c>
      <c r="D24" s="320"/>
      <c r="E24" s="320"/>
      <c r="F24" s="156"/>
      <c r="G24" s="156"/>
      <c r="H24" s="157">
        <v>0</v>
      </c>
      <c r="I24" s="157">
        <v>0</v>
      </c>
      <c r="J24" s="157">
        <v>0</v>
      </c>
    </row>
    <row r="25" spans="1:10" s="153" customFormat="1" ht="34.5" customHeight="1">
      <c r="A25" s="162"/>
      <c r="B25" s="155"/>
      <c r="C25" s="317" t="s">
        <v>447</v>
      </c>
      <c r="D25" s="318"/>
      <c r="E25" s="318"/>
      <c r="F25" s="159"/>
      <c r="G25" s="159"/>
      <c r="H25" s="160">
        <v>-60000</v>
      </c>
      <c r="I25" s="160">
        <v>0</v>
      </c>
      <c r="J25" s="160">
        <v>0</v>
      </c>
    </row>
    <row r="26" spans="1:10" s="153" customFormat="1" ht="50.25" hidden="1" customHeight="1">
      <c r="A26" s="162"/>
      <c r="B26" s="155"/>
      <c r="C26" s="317" t="s">
        <v>448</v>
      </c>
      <c r="D26" s="318"/>
      <c r="E26" s="318"/>
      <c r="F26" s="159"/>
      <c r="G26" s="159"/>
      <c r="H26" s="160"/>
      <c r="I26" s="160">
        <v>0</v>
      </c>
      <c r="J26" s="160">
        <v>0</v>
      </c>
    </row>
    <row r="27" spans="1:10" s="153" customFormat="1" ht="54" customHeight="1">
      <c r="A27" s="163"/>
      <c r="B27" s="164" t="s">
        <v>453</v>
      </c>
      <c r="C27" s="310" t="s">
        <v>454</v>
      </c>
      <c r="D27" s="310"/>
      <c r="E27" s="310"/>
      <c r="F27" s="165"/>
      <c r="G27" s="165"/>
      <c r="H27" s="166">
        <f>-H10-H16</f>
        <v>-15243.300000000047</v>
      </c>
      <c r="I27" s="166">
        <f t="shared" ref="I27:J27" si="2">-I10-I16</f>
        <v>10000</v>
      </c>
      <c r="J27" s="166">
        <f t="shared" si="2"/>
        <v>10000</v>
      </c>
    </row>
    <row r="28" spans="1:10" s="153" customFormat="1">
      <c r="A28" s="141"/>
      <c r="B28" s="141"/>
      <c r="C28" s="141"/>
      <c r="D28" s="141"/>
      <c r="E28" s="141"/>
      <c r="F28" s="141"/>
      <c r="G28" s="141"/>
      <c r="H28" s="1"/>
    </row>
    <row r="29" spans="1:10" ht="18.75">
      <c r="B29" s="56"/>
      <c r="E29" s="167"/>
    </row>
    <row r="30" spans="1:10" ht="15.75">
      <c r="B30" s="121"/>
    </row>
    <row r="102" spans="1:7" s="169" customFormat="1">
      <c r="A102" s="168"/>
      <c r="C102" s="168"/>
      <c r="D102" s="168"/>
      <c r="E102" s="168"/>
      <c r="F102" s="168"/>
      <c r="G102" s="168"/>
    </row>
  </sheetData>
  <mergeCells count="28">
    <mergeCell ref="A1:J1"/>
    <mergeCell ref="A2:J2"/>
    <mergeCell ref="A3:J5"/>
    <mergeCell ref="B6:J6"/>
    <mergeCell ref="A7:B7"/>
    <mergeCell ref="C7:G9"/>
    <mergeCell ref="H7:J8"/>
    <mergeCell ref="A8:A9"/>
    <mergeCell ref="B8:B9"/>
    <mergeCell ref="A10:A15"/>
    <mergeCell ref="C10:G10"/>
    <mergeCell ref="C11:G11"/>
    <mergeCell ref="C12:G12"/>
    <mergeCell ref="C13:G13"/>
    <mergeCell ref="C14:G14"/>
    <mergeCell ref="C15:G15"/>
    <mergeCell ref="C27:E27"/>
    <mergeCell ref="C16:G16"/>
    <mergeCell ref="C17:G17"/>
    <mergeCell ref="C18:G18"/>
    <mergeCell ref="C19:E19"/>
    <mergeCell ref="C20:E20"/>
    <mergeCell ref="C21:E21"/>
    <mergeCell ref="C22:E22"/>
    <mergeCell ref="C23:E23"/>
    <mergeCell ref="C24:E24"/>
    <mergeCell ref="C25:E25"/>
    <mergeCell ref="C26:E26"/>
  </mergeCells>
  <pageMargins left="0.7" right="0.7" top="0.75" bottom="0.75" header="0.3" footer="0.3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H571"/>
  <sheetViews>
    <sheetView view="pageBreakPreview" topLeftCell="A491" zoomScaleNormal="100" zoomScaleSheetLayoutView="100" workbookViewId="0">
      <selection activeCell="F279" sqref="F279"/>
    </sheetView>
  </sheetViews>
  <sheetFormatPr defaultRowHeight="12.75"/>
  <cols>
    <col min="1" max="1" width="29.6640625" style="219" bestFit="1" customWidth="1"/>
    <col min="2" max="2" width="5.77734375" style="210" bestFit="1" customWidth="1"/>
    <col min="3" max="3" width="8.6640625" style="210" bestFit="1" customWidth="1"/>
    <col min="4" max="4" width="12.44140625" style="210" customWidth="1"/>
    <col min="5" max="5" width="7.5546875" style="210" bestFit="1" customWidth="1"/>
    <col min="6" max="8" width="12.6640625" style="217" bestFit="1" customWidth="1"/>
  </cols>
  <sheetData>
    <row r="1" spans="1:8" ht="135.75" customHeight="1">
      <c r="A1" s="352" t="s">
        <v>1425</v>
      </c>
      <c r="B1" s="352"/>
      <c r="C1" s="352"/>
      <c r="D1" s="352"/>
      <c r="E1" s="352"/>
      <c r="F1" s="352"/>
      <c r="G1" s="352"/>
      <c r="H1" s="352"/>
    </row>
    <row r="2" spans="1:8" ht="48" customHeight="1">
      <c r="A2" s="353" t="s">
        <v>1422</v>
      </c>
      <c r="B2" s="353"/>
      <c r="C2" s="353"/>
      <c r="D2" s="353"/>
      <c r="E2" s="353"/>
      <c r="F2" s="353"/>
      <c r="G2" s="353"/>
      <c r="H2" s="353"/>
    </row>
    <row r="3" spans="1:8" ht="15.75">
      <c r="A3" s="354"/>
      <c r="B3" s="355"/>
      <c r="C3" s="355"/>
      <c r="D3" s="355"/>
      <c r="E3" s="355"/>
      <c r="F3" s="355"/>
      <c r="G3" s="355"/>
      <c r="H3" s="355"/>
    </row>
    <row r="4" spans="1:8" ht="15.75">
      <c r="A4" s="356" t="s">
        <v>530</v>
      </c>
      <c r="B4" s="357"/>
      <c r="C4" s="357"/>
      <c r="D4" s="357"/>
      <c r="E4" s="357"/>
      <c r="F4" s="357"/>
      <c r="G4" s="357"/>
      <c r="H4" s="357"/>
    </row>
    <row r="5" spans="1:8">
      <c r="A5" s="358" t="s">
        <v>458</v>
      </c>
      <c r="B5" s="360" t="s">
        <v>531</v>
      </c>
      <c r="C5" s="360" t="s">
        <v>532</v>
      </c>
      <c r="D5" s="360" t="s">
        <v>533</v>
      </c>
      <c r="E5" s="360" t="s">
        <v>534</v>
      </c>
      <c r="F5" s="350" t="s">
        <v>535</v>
      </c>
      <c r="G5" s="350" t="s">
        <v>536</v>
      </c>
      <c r="H5" s="350" t="s">
        <v>1401</v>
      </c>
    </row>
    <row r="6" spans="1:8" ht="33" customHeight="1">
      <c r="A6" s="359"/>
      <c r="B6" s="361"/>
      <c r="C6" s="361"/>
      <c r="D6" s="361"/>
      <c r="E6" s="361"/>
      <c r="F6" s="351"/>
      <c r="G6" s="351"/>
      <c r="H6" s="351"/>
    </row>
    <row r="7" spans="1:8" ht="15.75">
      <c r="A7" s="209">
        <v>1</v>
      </c>
      <c r="B7" s="209">
        <v>2</v>
      </c>
      <c r="C7" s="209">
        <v>3</v>
      </c>
      <c r="D7" s="209">
        <v>4</v>
      </c>
      <c r="E7" s="209">
        <v>5</v>
      </c>
      <c r="F7" s="218">
        <v>6</v>
      </c>
      <c r="G7" s="218">
        <v>7</v>
      </c>
      <c r="H7" s="218">
        <v>8</v>
      </c>
    </row>
    <row r="8" spans="1:8" ht="63">
      <c r="A8" s="220" t="s">
        <v>537</v>
      </c>
      <c r="B8" s="221"/>
      <c r="C8" s="221"/>
      <c r="D8" s="222" t="s">
        <v>538</v>
      </c>
      <c r="E8" s="221"/>
      <c r="F8" s="223">
        <v>805066.38213000004</v>
      </c>
      <c r="G8" s="223">
        <v>793969.19343999994</v>
      </c>
      <c r="H8" s="223">
        <v>793969.19343999994</v>
      </c>
    </row>
    <row r="9" spans="1:8" ht="63">
      <c r="A9" s="220" t="s">
        <v>539</v>
      </c>
      <c r="B9" s="221"/>
      <c r="C9" s="221"/>
      <c r="D9" s="222" t="s">
        <v>540</v>
      </c>
      <c r="E9" s="221"/>
      <c r="F9" s="223">
        <v>383827.25274000003</v>
      </c>
      <c r="G9" s="223">
        <v>384063.77174</v>
      </c>
      <c r="H9" s="223">
        <v>384063.77174</v>
      </c>
    </row>
    <row r="10" spans="1:8" ht="47.25">
      <c r="A10" s="220" t="s">
        <v>541</v>
      </c>
      <c r="B10" s="221"/>
      <c r="C10" s="221"/>
      <c r="D10" s="222" t="s">
        <v>542</v>
      </c>
      <c r="E10" s="221"/>
      <c r="F10" s="223">
        <v>383827.25274000003</v>
      </c>
      <c r="G10" s="223">
        <v>384063.77174</v>
      </c>
      <c r="H10" s="223">
        <v>384063.77174</v>
      </c>
    </row>
    <row r="11" spans="1:8" ht="15.75">
      <c r="A11" s="220" t="s">
        <v>543</v>
      </c>
      <c r="B11" s="222" t="s">
        <v>544</v>
      </c>
      <c r="C11" s="222" t="s">
        <v>545</v>
      </c>
      <c r="D11" s="222" t="s">
        <v>542</v>
      </c>
      <c r="E11" s="221"/>
      <c r="F11" s="223">
        <v>383827.25274000003</v>
      </c>
      <c r="G11" s="223">
        <v>384063.77174</v>
      </c>
      <c r="H11" s="223">
        <v>384063.77174</v>
      </c>
    </row>
    <row r="12" spans="1:8" ht="47.25">
      <c r="A12" s="220" t="s">
        <v>546</v>
      </c>
      <c r="B12" s="222" t="s">
        <v>544</v>
      </c>
      <c r="C12" s="222" t="s">
        <v>545</v>
      </c>
      <c r="D12" s="222" t="s">
        <v>547</v>
      </c>
      <c r="E12" s="221"/>
      <c r="F12" s="223">
        <v>56679.462809999997</v>
      </c>
      <c r="G12" s="223">
        <v>56679.462809999997</v>
      </c>
      <c r="H12" s="223">
        <v>56679.462809999997</v>
      </c>
    </row>
    <row r="13" spans="1:8" ht="63">
      <c r="A13" s="220" t="s">
        <v>548</v>
      </c>
      <c r="B13" s="222" t="s">
        <v>544</v>
      </c>
      <c r="C13" s="222" t="s">
        <v>545</v>
      </c>
      <c r="D13" s="222" t="s">
        <v>547</v>
      </c>
      <c r="E13" s="222" t="s">
        <v>549</v>
      </c>
      <c r="F13" s="223">
        <v>56679.462809999997</v>
      </c>
      <c r="G13" s="223">
        <v>56679.462809999997</v>
      </c>
      <c r="H13" s="223">
        <v>56679.462809999997</v>
      </c>
    </row>
    <row r="14" spans="1:8" ht="63">
      <c r="A14" s="220" t="s">
        <v>550</v>
      </c>
      <c r="B14" s="222" t="s">
        <v>544</v>
      </c>
      <c r="C14" s="222" t="s">
        <v>545</v>
      </c>
      <c r="D14" s="222" t="s">
        <v>551</v>
      </c>
      <c r="E14" s="221"/>
      <c r="F14" s="223">
        <v>82993.967929999999</v>
      </c>
      <c r="G14" s="223">
        <v>80458.853929999997</v>
      </c>
      <c r="H14" s="223">
        <v>80458.853929999997</v>
      </c>
    </row>
    <row r="15" spans="1:8" ht="63">
      <c r="A15" s="220" t="s">
        <v>548</v>
      </c>
      <c r="B15" s="222" t="s">
        <v>544</v>
      </c>
      <c r="C15" s="222" t="s">
        <v>545</v>
      </c>
      <c r="D15" s="222" t="s">
        <v>551</v>
      </c>
      <c r="E15" s="222" t="s">
        <v>549</v>
      </c>
      <c r="F15" s="223">
        <v>82993.967929999999</v>
      </c>
      <c r="G15" s="223">
        <v>80458.853929999997</v>
      </c>
      <c r="H15" s="223">
        <v>80458.853929999997</v>
      </c>
    </row>
    <row r="16" spans="1:8" ht="47.25">
      <c r="A16" s="220" t="s">
        <v>552</v>
      </c>
      <c r="B16" s="222" t="s">
        <v>544</v>
      </c>
      <c r="C16" s="222" t="s">
        <v>545</v>
      </c>
      <c r="D16" s="222" t="s">
        <v>553</v>
      </c>
      <c r="E16" s="221"/>
      <c r="F16" s="223">
        <v>1053.3119999999999</v>
      </c>
      <c r="G16" s="223">
        <v>1053.3119999999999</v>
      </c>
      <c r="H16" s="223">
        <v>1053.3119999999999</v>
      </c>
    </row>
    <row r="17" spans="1:8" ht="63">
      <c r="A17" s="220" t="s">
        <v>548</v>
      </c>
      <c r="B17" s="222" t="s">
        <v>544</v>
      </c>
      <c r="C17" s="222" t="s">
        <v>545</v>
      </c>
      <c r="D17" s="222" t="s">
        <v>553</v>
      </c>
      <c r="E17" s="222" t="s">
        <v>549</v>
      </c>
      <c r="F17" s="223">
        <v>1053.3119999999999</v>
      </c>
      <c r="G17" s="223">
        <v>1053.3119999999999</v>
      </c>
      <c r="H17" s="223">
        <v>1053.3119999999999</v>
      </c>
    </row>
    <row r="18" spans="1:8" ht="225.75" customHeight="1">
      <c r="A18" s="220" t="s">
        <v>554</v>
      </c>
      <c r="B18" s="222" t="s">
        <v>544</v>
      </c>
      <c r="C18" s="222" t="s">
        <v>545</v>
      </c>
      <c r="D18" s="222" t="s">
        <v>555</v>
      </c>
      <c r="E18" s="221"/>
      <c r="F18" s="223">
        <v>2247.2579999999998</v>
      </c>
      <c r="G18" s="223">
        <v>2215.8240000000001</v>
      </c>
      <c r="H18" s="223">
        <v>2215.8240000000001</v>
      </c>
    </row>
    <row r="19" spans="1:8" ht="63">
      <c r="A19" s="220" t="s">
        <v>548</v>
      </c>
      <c r="B19" s="222" t="s">
        <v>544</v>
      </c>
      <c r="C19" s="222" t="s">
        <v>545</v>
      </c>
      <c r="D19" s="222" t="s">
        <v>555</v>
      </c>
      <c r="E19" s="222" t="s">
        <v>549</v>
      </c>
      <c r="F19" s="223">
        <v>2247.2579999999998</v>
      </c>
      <c r="G19" s="223">
        <v>2215.8240000000001</v>
      </c>
      <c r="H19" s="223">
        <v>2215.8240000000001</v>
      </c>
    </row>
    <row r="20" spans="1:8" ht="267.75">
      <c r="A20" s="220" t="s">
        <v>556</v>
      </c>
      <c r="B20" s="222" t="s">
        <v>544</v>
      </c>
      <c r="C20" s="222" t="s">
        <v>545</v>
      </c>
      <c r="D20" s="222" t="s">
        <v>557</v>
      </c>
      <c r="E20" s="221"/>
      <c r="F20" s="223">
        <v>240853.25200000001</v>
      </c>
      <c r="G20" s="223">
        <v>243656.31899999999</v>
      </c>
      <c r="H20" s="223">
        <v>243656.31899999999</v>
      </c>
    </row>
    <row r="21" spans="1:8" ht="63">
      <c r="A21" s="220" t="s">
        <v>548</v>
      </c>
      <c r="B21" s="222" t="s">
        <v>544</v>
      </c>
      <c r="C21" s="222" t="s">
        <v>545</v>
      </c>
      <c r="D21" s="222" t="s">
        <v>557</v>
      </c>
      <c r="E21" s="222" t="s">
        <v>549</v>
      </c>
      <c r="F21" s="223">
        <v>240853.25200000001</v>
      </c>
      <c r="G21" s="223">
        <v>243656.31899999999</v>
      </c>
      <c r="H21" s="223">
        <v>243656.31899999999</v>
      </c>
    </row>
    <row r="22" spans="1:8" ht="47.25">
      <c r="A22" s="220" t="s">
        <v>558</v>
      </c>
      <c r="B22" s="221"/>
      <c r="C22" s="221"/>
      <c r="D22" s="222" t="s">
        <v>559</v>
      </c>
      <c r="E22" s="221"/>
      <c r="F22" s="223">
        <v>283125.18829999998</v>
      </c>
      <c r="G22" s="223">
        <v>288899.32030000002</v>
      </c>
      <c r="H22" s="223">
        <v>288899.32030000002</v>
      </c>
    </row>
    <row r="23" spans="1:8" ht="63">
      <c r="A23" s="220" t="s">
        <v>560</v>
      </c>
      <c r="B23" s="221"/>
      <c r="C23" s="221"/>
      <c r="D23" s="222" t="s">
        <v>561</v>
      </c>
      <c r="E23" s="221"/>
      <c r="F23" s="223">
        <v>283125.18829999998</v>
      </c>
      <c r="G23" s="223">
        <v>288899.32030000002</v>
      </c>
      <c r="H23" s="223">
        <v>288899.32030000002</v>
      </c>
    </row>
    <row r="24" spans="1:8" ht="15.75">
      <c r="A24" s="220" t="s">
        <v>562</v>
      </c>
      <c r="B24" s="222" t="s">
        <v>544</v>
      </c>
      <c r="C24" s="222" t="s">
        <v>563</v>
      </c>
      <c r="D24" s="222" t="s">
        <v>561</v>
      </c>
      <c r="E24" s="221"/>
      <c r="F24" s="223">
        <v>283125.18829999998</v>
      </c>
      <c r="G24" s="223">
        <v>288899.32030000002</v>
      </c>
      <c r="H24" s="223">
        <v>288899.32030000002</v>
      </c>
    </row>
    <row r="25" spans="1:8" ht="47.25">
      <c r="A25" s="220" t="s">
        <v>546</v>
      </c>
      <c r="B25" s="222" t="s">
        <v>544</v>
      </c>
      <c r="C25" s="222" t="s">
        <v>563</v>
      </c>
      <c r="D25" s="222" t="s">
        <v>564</v>
      </c>
      <c r="E25" s="221"/>
      <c r="F25" s="223">
        <v>54620.860699999997</v>
      </c>
      <c r="G25" s="223">
        <v>54620.860699999997</v>
      </c>
      <c r="H25" s="223">
        <v>54620.860699999997</v>
      </c>
    </row>
    <row r="26" spans="1:8" ht="63">
      <c r="A26" s="220" t="s">
        <v>548</v>
      </c>
      <c r="B26" s="222" t="s">
        <v>544</v>
      </c>
      <c r="C26" s="222" t="s">
        <v>563</v>
      </c>
      <c r="D26" s="222" t="s">
        <v>564</v>
      </c>
      <c r="E26" s="222" t="s">
        <v>549</v>
      </c>
      <c r="F26" s="223">
        <v>54620.860699999997</v>
      </c>
      <c r="G26" s="223">
        <v>54620.860699999997</v>
      </c>
      <c r="H26" s="223">
        <v>54620.860699999997</v>
      </c>
    </row>
    <row r="27" spans="1:8" ht="63">
      <c r="A27" s="220" t="s">
        <v>565</v>
      </c>
      <c r="B27" s="222" t="s">
        <v>544</v>
      </c>
      <c r="C27" s="222" t="s">
        <v>563</v>
      </c>
      <c r="D27" s="222" t="s">
        <v>566</v>
      </c>
      <c r="E27" s="221"/>
      <c r="F27" s="223">
        <v>6957.1246000000001</v>
      </c>
      <c r="G27" s="223">
        <v>6744.6135999999997</v>
      </c>
      <c r="H27" s="223">
        <v>6744.6135999999997</v>
      </c>
    </row>
    <row r="28" spans="1:8" ht="63">
      <c r="A28" s="220" t="s">
        <v>548</v>
      </c>
      <c r="B28" s="222" t="s">
        <v>544</v>
      </c>
      <c r="C28" s="222" t="s">
        <v>563</v>
      </c>
      <c r="D28" s="222" t="s">
        <v>566</v>
      </c>
      <c r="E28" s="222" t="s">
        <v>549</v>
      </c>
      <c r="F28" s="223">
        <v>6957.1246000000001</v>
      </c>
      <c r="G28" s="223">
        <v>6744.6135999999997</v>
      </c>
      <c r="H28" s="223">
        <v>6744.6135999999997</v>
      </c>
    </row>
    <row r="29" spans="1:8" ht="267.75">
      <c r="A29" s="220" t="s">
        <v>567</v>
      </c>
      <c r="B29" s="222" t="s">
        <v>544</v>
      </c>
      <c r="C29" s="222" t="s">
        <v>563</v>
      </c>
      <c r="D29" s="222" t="s">
        <v>568</v>
      </c>
      <c r="E29" s="221"/>
      <c r="F29" s="223">
        <v>219436.90174999999</v>
      </c>
      <c r="G29" s="223">
        <v>225028.48499999999</v>
      </c>
      <c r="H29" s="223">
        <v>225028.48499999999</v>
      </c>
    </row>
    <row r="30" spans="1:8" ht="63">
      <c r="A30" s="220" t="s">
        <v>548</v>
      </c>
      <c r="B30" s="222" t="s">
        <v>544</v>
      </c>
      <c r="C30" s="222" t="s">
        <v>563</v>
      </c>
      <c r="D30" s="222" t="s">
        <v>568</v>
      </c>
      <c r="E30" s="222" t="s">
        <v>549</v>
      </c>
      <c r="F30" s="223">
        <v>219436.90174999999</v>
      </c>
      <c r="G30" s="223">
        <v>225028.48499999999</v>
      </c>
      <c r="H30" s="223">
        <v>225028.48499999999</v>
      </c>
    </row>
    <row r="31" spans="1:8" ht="267.75">
      <c r="A31" s="220" t="s">
        <v>569</v>
      </c>
      <c r="B31" s="222" t="s">
        <v>544</v>
      </c>
      <c r="C31" s="222" t="s">
        <v>563</v>
      </c>
      <c r="D31" s="222" t="s">
        <v>570</v>
      </c>
      <c r="E31" s="221"/>
      <c r="F31" s="223">
        <v>2110.30125</v>
      </c>
      <c r="G31" s="223">
        <v>2505.3609999999999</v>
      </c>
      <c r="H31" s="223">
        <v>2505.3609999999999</v>
      </c>
    </row>
    <row r="32" spans="1:8" ht="63">
      <c r="A32" s="220" t="s">
        <v>548</v>
      </c>
      <c r="B32" s="222" t="s">
        <v>544</v>
      </c>
      <c r="C32" s="222" t="s">
        <v>563</v>
      </c>
      <c r="D32" s="222" t="s">
        <v>570</v>
      </c>
      <c r="E32" s="222" t="s">
        <v>549</v>
      </c>
      <c r="F32" s="223">
        <v>2110.30125</v>
      </c>
      <c r="G32" s="223">
        <v>2505.3609999999999</v>
      </c>
      <c r="H32" s="223">
        <v>2505.3609999999999</v>
      </c>
    </row>
    <row r="33" spans="1:8" ht="63">
      <c r="A33" s="220" t="s">
        <v>571</v>
      </c>
      <c r="B33" s="221"/>
      <c r="C33" s="221"/>
      <c r="D33" s="222" t="s">
        <v>572</v>
      </c>
      <c r="E33" s="221"/>
      <c r="F33" s="223">
        <v>102801.66044000001</v>
      </c>
      <c r="G33" s="223">
        <v>86729.387749999994</v>
      </c>
      <c r="H33" s="223">
        <v>86729.387749999994</v>
      </c>
    </row>
    <row r="34" spans="1:8" ht="78.75">
      <c r="A34" s="220" t="s">
        <v>573</v>
      </c>
      <c r="B34" s="221"/>
      <c r="C34" s="221"/>
      <c r="D34" s="222" t="s">
        <v>574</v>
      </c>
      <c r="E34" s="221"/>
      <c r="F34" s="223">
        <v>89201.085179999995</v>
      </c>
      <c r="G34" s="223">
        <v>86729.387749999994</v>
      </c>
      <c r="H34" s="223">
        <v>86729.387749999994</v>
      </c>
    </row>
    <row r="35" spans="1:8" ht="31.5">
      <c r="A35" s="220" t="s">
        <v>575</v>
      </c>
      <c r="B35" s="222" t="s">
        <v>544</v>
      </c>
      <c r="C35" s="222" t="s">
        <v>576</v>
      </c>
      <c r="D35" s="222" t="s">
        <v>574</v>
      </c>
      <c r="E35" s="221"/>
      <c r="F35" s="223">
        <v>89201.085179999995</v>
      </c>
      <c r="G35" s="223">
        <v>86729.387749999994</v>
      </c>
      <c r="H35" s="223">
        <v>86729.387749999994</v>
      </c>
    </row>
    <row r="36" spans="1:8" ht="47.25">
      <c r="A36" s="220" t="s">
        <v>546</v>
      </c>
      <c r="B36" s="222" t="s">
        <v>544</v>
      </c>
      <c r="C36" s="222" t="s">
        <v>576</v>
      </c>
      <c r="D36" s="222" t="s">
        <v>577</v>
      </c>
      <c r="E36" s="221"/>
      <c r="F36" s="223">
        <v>9826.25209</v>
      </c>
      <c r="G36" s="223">
        <v>8645.2871400000004</v>
      </c>
      <c r="H36" s="223">
        <v>8645.2871400000004</v>
      </c>
    </row>
    <row r="37" spans="1:8" ht="63">
      <c r="A37" s="220" t="s">
        <v>548</v>
      </c>
      <c r="B37" s="222" t="s">
        <v>544</v>
      </c>
      <c r="C37" s="222" t="s">
        <v>576</v>
      </c>
      <c r="D37" s="222" t="s">
        <v>577</v>
      </c>
      <c r="E37" s="222" t="s">
        <v>549</v>
      </c>
      <c r="F37" s="223">
        <v>9826.25209</v>
      </c>
      <c r="G37" s="223">
        <v>8645.2871400000004</v>
      </c>
      <c r="H37" s="223">
        <v>8645.2871400000004</v>
      </c>
    </row>
    <row r="38" spans="1:8" ht="63">
      <c r="A38" s="220" t="s">
        <v>578</v>
      </c>
      <c r="B38" s="222" t="s">
        <v>544</v>
      </c>
      <c r="C38" s="222" t="s">
        <v>576</v>
      </c>
      <c r="D38" s="222" t="s">
        <v>579</v>
      </c>
      <c r="E38" s="221"/>
      <c r="F38" s="223">
        <v>18196.039089999998</v>
      </c>
      <c r="G38" s="223">
        <v>16905.30661</v>
      </c>
      <c r="H38" s="223">
        <v>16905.30661</v>
      </c>
    </row>
    <row r="39" spans="1:8" ht="63">
      <c r="A39" s="220" t="s">
        <v>548</v>
      </c>
      <c r="B39" s="222" t="s">
        <v>544</v>
      </c>
      <c r="C39" s="222" t="s">
        <v>576</v>
      </c>
      <c r="D39" s="222" t="s">
        <v>579</v>
      </c>
      <c r="E39" s="222" t="s">
        <v>549</v>
      </c>
      <c r="F39" s="223">
        <v>18196.039089999998</v>
      </c>
      <c r="G39" s="223">
        <v>16905.30661</v>
      </c>
      <c r="H39" s="223">
        <v>16905.30661</v>
      </c>
    </row>
    <row r="40" spans="1:8" ht="78.75">
      <c r="A40" s="220" t="s">
        <v>580</v>
      </c>
      <c r="B40" s="222" t="s">
        <v>544</v>
      </c>
      <c r="C40" s="222" t="s">
        <v>576</v>
      </c>
      <c r="D40" s="222" t="s">
        <v>581</v>
      </c>
      <c r="E40" s="221"/>
      <c r="F40" s="223">
        <v>34093.974999999999</v>
      </c>
      <c r="G40" s="223">
        <v>34093.974999999999</v>
      </c>
      <c r="H40" s="223">
        <v>34093.974999999999</v>
      </c>
    </row>
    <row r="41" spans="1:8" ht="63">
      <c r="A41" s="220" t="s">
        <v>548</v>
      </c>
      <c r="B41" s="222" t="s">
        <v>544</v>
      </c>
      <c r="C41" s="222" t="s">
        <v>576</v>
      </c>
      <c r="D41" s="222" t="s">
        <v>581</v>
      </c>
      <c r="E41" s="222" t="s">
        <v>549</v>
      </c>
      <c r="F41" s="223">
        <v>34093.974999999999</v>
      </c>
      <c r="G41" s="223">
        <v>34093.974999999999</v>
      </c>
      <c r="H41" s="223">
        <v>34093.974999999999</v>
      </c>
    </row>
    <row r="42" spans="1:8" ht="78.75">
      <c r="A42" s="220" t="s">
        <v>582</v>
      </c>
      <c r="B42" s="222" t="s">
        <v>544</v>
      </c>
      <c r="C42" s="222" t="s">
        <v>576</v>
      </c>
      <c r="D42" s="222" t="s">
        <v>583</v>
      </c>
      <c r="E42" s="221"/>
      <c r="F42" s="223">
        <v>26766.819</v>
      </c>
      <c r="G42" s="223">
        <v>26766.819</v>
      </c>
      <c r="H42" s="223">
        <v>26766.819</v>
      </c>
    </row>
    <row r="43" spans="1:8" ht="63">
      <c r="A43" s="220" t="s">
        <v>548</v>
      </c>
      <c r="B43" s="222" t="s">
        <v>544</v>
      </c>
      <c r="C43" s="222" t="s">
        <v>576</v>
      </c>
      <c r="D43" s="222" t="s">
        <v>583</v>
      </c>
      <c r="E43" s="222" t="s">
        <v>549</v>
      </c>
      <c r="F43" s="223">
        <v>26766.819</v>
      </c>
      <c r="G43" s="223">
        <v>26766.819</v>
      </c>
      <c r="H43" s="223">
        <v>26766.819</v>
      </c>
    </row>
    <row r="44" spans="1:8" ht="47.25">
      <c r="A44" s="220" t="s">
        <v>584</v>
      </c>
      <c r="B44" s="222" t="s">
        <v>544</v>
      </c>
      <c r="C44" s="222" t="s">
        <v>576</v>
      </c>
      <c r="D44" s="222" t="s">
        <v>585</v>
      </c>
      <c r="E44" s="221"/>
      <c r="F44" s="223">
        <v>318</v>
      </c>
      <c r="G44" s="223">
        <v>318</v>
      </c>
      <c r="H44" s="223">
        <v>318</v>
      </c>
    </row>
    <row r="45" spans="1:8" ht="63">
      <c r="A45" s="220" t="s">
        <v>548</v>
      </c>
      <c r="B45" s="222" t="s">
        <v>544</v>
      </c>
      <c r="C45" s="222" t="s">
        <v>576</v>
      </c>
      <c r="D45" s="222" t="s">
        <v>585</v>
      </c>
      <c r="E45" s="222" t="s">
        <v>549</v>
      </c>
      <c r="F45" s="223">
        <v>318</v>
      </c>
      <c r="G45" s="223">
        <v>318</v>
      </c>
      <c r="H45" s="223">
        <v>318</v>
      </c>
    </row>
    <row r="46" spans="1:8" ht="94.5">
      <c r="A46" s="220" t="s">
        <v>586</v>
      </c>
      <c r="B46" s="221"/>
      <c r="C46" s="221"/>
      <c r="D46" s="222" t="s">
        <v>587</v>
      </c>
      <c r="E46" s="221"/>
      <c r="F46" s="223">
        <v>13600.57526</v>
      </c>
      <c r="G46" s="223">
        <v>0</v>
      </c>
      <c r="H46" s="223">
        <v>0</v>
      </c>
    </row>
    <row r="47" spans="1:8" ht="31.5">
      <c r="A47" s="220" t="s">
        <v>575</v>
      </c>
      <c r="B47" s="222" t="s">
        <v>544</v>
      </c>
      <c r="C47" s="222" t="s">
        <v>576</v>
      </c>
      <c r="D47" s="222" t="s">
        <v>587</v>
      </c>
      <c r="E47" s="221"/>
      <c r="F47" s="223">
        <v>13600.57526</v>
      </c>
      <c r="G47" s="223">
        <v>0</v>
      </c>
      <c r="H47" s="223">
        <v>0</v>
      </c>
    </row>
    <row r="48" spans="1:8" ht="126">
      <c r="A48" s="220" t="s">
        <v>588</v>
      </c>
      <c r="B48" s="222" t="s">
        <v>544</v>
      </c>
      <c r="C48" s="222" t="s">
        <v>576</v>
      </c>
      <c r="D48" s="222" t="s">
        <v>589</v>
      </c>
      <c r="E48" s="221"/>
      <c r="F48" s="223">
        <v>911.41025999999999</v>
      </c>
      <c r="G48" s="223">
        <v>0</v>
      </c>
      <c r="H48" s="223">
        <v>0</v>
      </c>
    </row>
    <row r="49" spans="1:8" ht="63">
      <c r="A49" s="220" t="s">
        <v>548</v>
      </c>
      <c r="B49" s="222" t="s">
        <v>544</v>
      </c>
      <c r="C49" s="222" t="s">
        <v>576</v>
      </c>
      <c r="D49" s="222" t="s">
        <v>589</v>
      </c>
      <c r="E49" s="222" t="s">
        <v>549</v>
      </c>
      <c r="F49" s="223">
        <v>911.41025999999999</v>
      </c>
      <c r="G49" s="223">
        <v>0</v>
      </c>
      <c r="H49" s="223">
        <v>0</v>
      </c>
    </row>
    <row r="50" spans="1:8" ht="141.75">
      <c r="A50" s="220" t="s">
        <v>590</v>
      </c>
      <c r="B50" s="222" t="s">
        <v>544</v>
      </c>
      <c r="C50" s="222" t="s">
        <v>576</v>
      </c>
      <c r="D50" s="222" t="s">
        <v>591</v>
      </c>
      <c r="E50" s="221"/>
      <c r="F50" s="223">
        <v>9210.86</v>
      </c>
      <c r="G50" s="223">
        <v>0</v>
      </c>
      <c r="H50" s="223">
        <v>0</v>
      </c>
    </row>
    <row r="51" spans="1:8" ht="63">
      <c r="A51" s="220" t="s">
        <v>548</v>
      </c>
      <c r="B51" s="222" t="s">
        <v>544</v>
      </c>
      <c r="C51" s="222" t="s">
        <v>576</v>
      </c>
      <c r="D51" s="222" t="s">
        <v>591</v>
      </c>
      <c r="E51" s="222" t="s">
        <v>549</v>
      </c>
      <c r="F51" s="223">
        <v>9210.86</v>
      </c>
      <c r="G51" s="223">
        <v>0</v>
      </c>
      <c r="H51" s="223">
        <v>0</v>
      </c>
    </row>
    <row r="52" spans="1:8" ht="126">
      <c r="A52" s="220" t="s">
        <v>592</v>
      </c>
      <c r="B52" s="222" t="s">
        <v>544</v>
      </c>
      <c r="C52" s="222" t="s">
        <v>576</v>
      </c>
      <c r="D52" s="222" t="s">
        <v>593</v>
      </c>
      <c r="E52" s="221"/>
      <c r="F52" s="223">
        <v>3478.3049999999998</v>
      </c>
      <c r="G52" s="223">
        <v>0</v>
      </c>
      <c r="H52" s="223">
        <v>0</v>
      </c>
    </row>
    <row r="53" spans="1:8" ht="63">
      <c r="A53" s="220" t="s">
        <v>548</v>
      </c>
      <c r="B53" s="222" t="s">
        <v>544</v>
      </c>
      <c r="C53" s="222" t="s">
        <v>576</v>
      </c>
      <c r="D53" s="222" t="s">
        <v>593</v>
      </c>
      <c r="E53" s="222" t="s">
        <v>549</v>
      </c>
      <c r="F53" s="223">
        <v>3478.3049999999998</v>
      </c>
      <c r="G53" s="223">
        <v>0</v>
      </c>
      <c r="H53" s="223">
        <v>0</v>
      </c>
    </row>
    <row r="54" spans="1:8" ht="94.5">
      <c r="A54" s="220" t="s">
        <v>594</v>
      </c>
      <c r="B54" s="221"/>
      <c r="C54" s="221"/>
      <c r="D54" s="222" t="s">
        <v>595</v>
      </c>
      <c r="E54" s="221"/>
      <c r="F54" s="223">
        <v>23801.474610000001</v>
      </c>
      <c r="G54" s="223">
        <v>23265.907609999998</v>
      </c>
      <c r="H54" s="223">
        <v>23265.907609999998</v>
      </c>
    </row>
    <row r="55" spans="1:8" ht="47.25">
      <c r="A55" s="220" t="s">
        <v>596</v>
      </c>
      <c r="B55" s="221"/>
      <c r="C55" s="221"/>
      <c r="D55" s="222" t="s">
        <v>597</v>
      </c>
      <c r="E55" s="221"/>
      <c r="F55" s="223">
        <v>17533.257559999998</v>
      </c>
      <c r="G55" s="223">
        <v>16997.690559999999</v>
      </c>
      <c r="H55" s="223">
        <v>16997.690559999999</v>
      </c>
    </row>
    <row r="56" spans="1:8" ht="31.5">
      <c r="A56" s="220" t="s">
        <v>598</v>
      </c>
      <c r="B56" s="222" t="s">
        <v>544</v>
      </c>
      <c r="C56" s="222" t="s">
        <v>599</v>
      </c>
      <c r="D56" s="222" t="s">
        <v>597</v>
      </c>
      <c r="E56" s="221"/>
      <c r="F56" s="223">
        <v>17533.257559999998</v>
      </c>
      <c r="G56" s="223">
        <v>16997.690559999999</v>
      </c>
      <c r="H56" s="223">
        <v>16997.690559999999</v>
      </c>
    </row>
    <row r="57" spans="1:8" ht="63">
      <c r="A57" s="220" t="s">
        <v>600</v>
      </c>
      <c r="B57" s="222" t="s">
        <v>544</v>
      </c>
      <c r="C57" s="222" t="s">
        <v>599</v>
      </c>
      <c r="D57" s="222" t="s">
        <v>601</v>
      </c>
      <c r="E57" s="221"/>
      <c r="F57" s="223">
        <v>14534.755649999999</v>
      </c>
      <c r="G57" s="223">
        <v>14090.780650000001</v>
      </c>
      <c r="H57" s="223">
        <v>14090.780650000001</v>
      </c>
    </row>
    <row r="58" spans="1:8" ht="126">
      <c r="A58" s="220" t="s">
        <v>602</v>
      </c>
      <c r="B58" s="222" t="s">
        <v>544</v>
      </c>
      <c r="C58" s="222" t="s">
        <v>599</v>
      </c>
      <c r="D58" s="222" t="s">
        <v>601</v>
      </c>
      <c r="E58" s="222" t="s">
        <v>603</v>
      </c>
      <c r="F58" s="223">
        <v>13415.974560000001</v>
      </c>
      <c r="G58" s="223">
        <v>13415.974560000001</v>
      </c>
      <c r="H58" s="223">
        <v>13415.974560000001</v>
      </c>
    </row>
    <row r="59" spans="1:8" ht="47.25">
      <c r="A59" s="220" t="s">
        <v>604</v>
      </c>
      <c r="B59" s="222" t="s">
        <v>544</v>
      </c>
      <c r="C59" s="222" t="s">
        <v>599</v>
      </c>
      <c r="D59" s="222" t="s">
        <v>601</v>
      </c>
      <c r="E59" s="222" t="s">
        <v>605</v>
      </c>
      <c r="F59" s="223">
        <v>1118.7810899999999</v>
      </c>
      <c r="G59" s="223">
        <v>674.80609000000004</v>
      </c>
      <c r="H59" s="223">
        <v>674.80609000000004</v>
      </c>
    </row>
    <row r="60" spans="1:8" ht="63">
      <c r="A60" s="220" t="s">
        <v>606</v>
      </c>
      <c r="B60" s="222" t="s">
        <v>544</v>
      </c>
      <c r="C60" s="222" t="s">
        <v>599</v>
      </c>
      <c r="D60" s="222" t="s">
        <v>607</v>
      </c>
      <c r="E60" s="221"/>
      <c r="F60" s="223">
        <v>2998.50191</v>
      </c>
      <c r="G60" s="223">
        <v>2906.9099099999999</v>
      </c>
      <c r="H60" s="223">
        <v>2906.9099099999999</v>
      </c>
    </row>
    <row r="61" spans="1:8" ht="126">
      <c r="A61" s="220" t="s">
        <v>602</v>
      </c>
      <c r="B61" s="222" t="s">
        <v>544</v>
      </c>
      <c r="C61" s="222" t="s">
        <v>599</v>
      </c>
      <c r="D61" s="222" t="s">
        <v>607</v>
      </c>
      <c r="E61" s="222" t="s">
        <v>603</v>
      </c>
      <c r="F61" s="223">
        <v>2743.5478400000002</v>
      </c>
      <c r="G61" s="223">
        <v>2743.5478400000002</v>
      </c>
      <c r="H61" s="223">
        <v>2743.5478400000002</v>
      </c>
    </row>
    <row r="62" spans="1:8" ht="47.25">
      <c r="A62" s="220" t="s">
        <v>604</v>
      </c>
      <c r="B62" s="222" t="s">
        <v>544</v>
      </c>
      <c r="C62" s="222" t="s">
        <v>599</v>
      </c>
      <c r="D62" s="222" t="s">
        <v>607</v>
      </c>
      <c r="E62" s="222" t="s">
        <v>605</v>
      </c>
      <c r="F62" s="223">
        <v>254.95407</v>
      </c>
      <c r="G62" s="223">
        <v>163.36206999999999</v>
      </c>
      <c r="H62" s="223">
        <v>163.36206999999999</v>
      </c>
    </row>
    <row r="63" spans="1:8" ht="94.5">
      <c r="A63" s="220" t="s">
        <v>610</v>
      </c>
      <c r="B63" s="221"/>
      <c r="C63" s="221"/>
      <c r="D63" s="222" t="s">
        <v>611</v>
      </c>
      <c r="E63" s="221"/>
      <c r="F63" s="223">
        <v>6268.2170500000002</v>
      </c>
      <c r="G63" s="223">
        <v>6268.2170500000002</v>
      </c>
      <c r="H63" s="223">
        <v>6268.2170500000002</v>
      </c>
    </row>
    <row r="64" spans="1:8" ht="31.5">
      <c r="A64" s="220" t="s">
        <v>598</v>
      </c>
      <c r="B64" s="222" t="s">
        <v>544</v>
      </c>
      <c r="C64" s="222" t="s">
        <v>599</v>
      </c>
      <c r="D64" s="222" t="s">
        <v>611</v>
      </c>
      <c r="E64" s="221"/>
      <c r="F64" s="223">
        <v>6268.2170500000002</v>
      </c>
      <c r="G64" s="223">
        <v>6268.2170500000002</v>
      </c>
      <c r="H64" s="223">
        <v>6268.2170500000002</v>
      </c>
    </row>
    <row r="65" spans="1:8" ht="63">
      <c r="A65" s="220" t="s">
        <v>612</v>
      </c>
      <c r="B65" s="222" t="s">
        <v>544</v>
      </c>
      <c r="C65" s="222" t="s">
        <v>599</v>
      </c>
      <c r="D65" s="222" t="s">
        <v>613</v>
      </c>
      <c r="E65" s="221"/>
      <c r="F65" s="223">
        <v>6268.2170500000002</v>
      </c>
      <c r="G65" s="223">
        <v>6268.2170500000002</v>
      </c>
      <c r="H65" s="223">
        <v>6268.2170500000002</v>
      </c>
    </row>
    <row r="66" spans="1:8" ht="126">
      <c r="A66" s="220" t="s">
        <v>602</v>
      </c>
      <c r="B66" s="222" t="s">
        <v>544</v>
      </c>
      <c r="C66" s="222" t="s">
        <v>599</v>
      </c>
      <c r="D66" s="222" t="s">
        <v>613</v>
      </c>
      <c r="E66" s="222" t="s">
        <v>603</v>
      </c>
      <c r="F66" s="223">
        <v>5773.8876099999998</v>
      </c>
      <c r="G66" s="223">
        <v>5773.8876099999998</v>
      </c>
      <c r="H66" s="223">
        <v>5773.8876099999998</v>
      </c>
    </row>
    <row r="67" spans="1:8" ht="47.25">
      <c r="A67" s="220" t="s">
        <v>604</v>
      </c>
      <c r="B67" s="222" t="s">
        <v>544</v>
      </c>
      <c r="C67" s="222" t="s">
        <v>599</v>
      </c>
      <c r="D67" s="222" t="s">
        <v>613</v>
      </c>
      <c r="E67" s="222" t="s">
        <v>605</v>
      </c>
      <c r="F67" s="223">
        <v>491.68943999999999</v>
      </c>
      <c r="G67" s="223">
        <v>491.68943999999999</v>
      </c>
      <c r="H67" s="223">
        <v>491.68943999999999</v>
      </c>
    </row>
    <row r="68" spans="1:8" ht="31.5">
      <c r="A68" s="220" t="s">
        <v>608</v>
      </c>
      <c r="B68" s="222" t="s">
        <v>544</v>
      </c>
      <c r="C68" s="222" t="s">
        <v>599</v>
      </c>
      <c r="D68" s="222" t="s">
        <v>613</v>
      </c>
      <c r="E68" s="222" t="s">
        <v>609</v>
      </c>
      <c r="F68" s="223">
        <v>2.64</v>
      </c>
      <c r="G68" s="223">
        <v>2.64</v>
      </c>
      <c r="H68" s="223">
        <v>2.64</v>
      </c>
    </row>
    <row r="69" spans="1:8" ht="63">
      <c r="A69" s="220" t="s">
        <v>615</v>
      </c>
      <c r="B69" s="221"/>
      <c r="C69" s="221"/>
      <c r="D69" s="222" t="s">
        <v>616</v>
      </c>
      <c r="E69" s="221"/>
      <c r="F69" s="223">
        <v>11510.806039999999</v>
      </c>
      <c r="G69" s="223">
        <v>11010.806039999999</v>
      </c>
      <c r="H69" s="223">
        <v>11010.806039999999</v>
      </c>
    </row>
    <row r="70" spans="1:8" ht="47.25">
      <c r="A70" s="220" t="s">
        <v>619</v>
      </c>
      <c r="B70" s="221"/>
      <c r="C70" s="221"/>
      <c r="D70" s="222" t="s">
        <v>620</v>
      </c>
      <c r="E70" s="221"/>
      <c r="F70" s="223">
        <v>3554.9670000000001</v>
      </c>
      <c r="G70" s="223">
        <v>3054.9670000000001</v>
      </c>
      <c r="H70" s="223">
        <v>3054.9670000000001</v>
      </c>
    </row>
    <row r="71" spans="1:8" ht="15.75">
      <c r="A71" s="220" t="s">
        <v>543</v>
      </c>
      <c r="B71" s="222" t="s">
        <v>544</v>
      </c>
      <c r="C71" s="222" t="s">
        <v>545</v>
      </c>
      <c r="D71" s="222" t="s">
        <v>620</v>
      </c>
      <c r="E71" s="221"/>
      <c r="F71" s="223">
        <v>806.64</v>
      </c>
      <c r="G71" s="223">
        <v>716.64</v>
      </c>
      <c r="H71" s="223">
        <v>716.64</v>
      </c>
    </row>
    <row r="72" spans="1:8" ht="47.25">
      <c r="A72" s="220" t="s">
        <v>622</v>
      </c>
      <c r="B72" s="222" t="s">
        <v>544</v>
      </c>
      <c r="C72" s="222" t="s">
        <v>545</v>
      </c>
      <c r="D72" s="222" t="s">
        <v>623</v>
      </c>
      <c r="E72" s="221"/>
      <c r="F72" s="223">
        <v>806.64</v>
      </c>
      <c r="G72" s="223">
        <v>716.64</v>
      </c>
      <c r="H72" s="223">
        <v>716.64</v>
      </c>
    </row>
    <row r="73" spans="1:8" ht="63">
      <c r="A73" s="220" t="s">
        <v>548</v>
      </c>
      <c r="B73" s="222" t="s">
        <v>544</v>
      </c>
      <c r="C73" s="222" t="s">
        <v>545</v>
      </c>
      <c r="D73" s="222" t="s">
        <v>623</v>
      </c>
      <c r="E73" s="222" t="s">
        <v>549</v>
      </c>
      <c r="F73" s="223">
        <v>806.64</v>
      </c>
      <c r="G73" s="223">
        <v>716.64</v>
      </c>
      <c r="H73" s="223">
        <v>716.64</v>
      </c>
    </row>
    <row r="74" spans="1:8" ht="15.75">
      <c r="A74" s="220" t="s">
        <v>562</v>
      </c>
      <c r="B74" s="222" t="s">
        <v>544</v>
      </c>
      <c r="C74" s="222" t="s">
        <v>563</v>
      </c>
      <c r="D74" s="222" t="s">
        <v>620</v>
      </c>
      <c r="E74" s="221"/>
      <c r="F74" s="223">
        <v>2663.127</v>
      </c>
      <c r="G74" s="223">
        <v>2273.527</v>
      </c>
      <c r="H74" s="223">
        <v>2273.527</v>
      </c>
    </row>
    <row r="75" spans="1:8" ht="47.25">
      <c r="A75" s="220" t="s">
        <v>622</v>
      </c>
      <c r="B75" s="222" t="s">
        <v>544</v>
      </c>
      <c r="C75" s="222" t="s">
        <v>563</v>
      </c>
      <c r="D75" s="222" t="s">
        <v>623</v>
      </c>
      <c r="E75" s="221"/>
      <c r="F75" s="223">
        <v>2663.127</v>
      </c>
      <c r="G75" s="223">
        <v>2273.527</v>
      </c>
      <c r="H75" s="223">
        <v>2273.527</v>
      </c>
    </row>
    <row r="76" spans="1:8" ht="63">
      <c r="A76" s="220" t="s">
        <v>548</v>
      </c>
      <c r="B76" s="222" t="s">
        <v>544</v>
      </c>
      <c r="C76" s="222" t="s">
        <v>563</v>
      </c>
      <c r="D76" s="222" t="s">
        <v>623</v>
      </c>
      <c r="E76" s="222" t="s">
        <v>549</v>
      </c>
      <c r="F76" s="223">
        <v>2663.127</v>
      </c>
      <c r="G76" s="223">
        <v>2273.527</v>
      </c>
      <c r="H76" s="223">
        <v>2273.527</v>
      </c>
    </row>
    <row r="77" spans="1:8" ht="31.5">
      <c r="A77" s="220" t="s">
        <v>575</v>
      </c>
      <c r="B77" s="222" t="s">
        <v>544</v>
      </c>
      <c r="C77" s="222" t="s">
        <v>576</v>
      </c>
      <c r="D77" s="222" t="s">
        <v>620</v>
      </c>
      <c r="E77" s="221"/>
      <c r="F77" s="223">
        <v>85.2</v>
      </c>
      <c r="G77" s="223">
        <v>64.8</v>
      </c>
      <c r="H77" s="223">
        <v>64.8</v>
      </c>
    </row>
    <row r="78" spans="1:8" ht="47.25">
      <c r="A78" s="220" t="s">
        <v>622</v>
      </c>
      <c r="B78" s="222" t="s">
        <v>544</v>
      </c>
      <c r="C78" s="222" t="s">
        <v>576</v>
      </c>
      <c r="D78" s="222" t="s">
        <v>623</v>
      </c>
      <c r="E78" s="221"/>
      <c r="F78" s="223">
        <v>85.2</v>
      </c>
      <c r="G78" s="223">
        <v>64.8</v>
      </c>
      <c r="H78" s="223">
        <v>64.8</v>
      </c>
    </row>
    <row r="79" spans="1:8" ht="63">
      <c r="A79" s="220" t="s">
        <v>548</v>
      </c>
      <c r="B79" s="222" t="s">
        <v>544</v>
      </c>
      <c r="C79" s="222" t="s">
        <v>576</v>
      </c>
      <c r="D79" s="222" t="s">
        <v>623</v>
      </c>
      <c r="E79" s="222" t="s">
        <v>549</v>
      </c>
      <c r="F79" s="223">
        <v>85.2</v>
      </c>
      <c r="G79" s="223">
        <v>64.8</v>
      </c>
      <c r="H79" s="223">
        <v>64.8</v>
      </c>
    </row>
    <row r="80" spans="1:8" ht="63">
      <c r="A80" s="220" t="s">
        <v>624</v>
      </c>
      <c r="B80" s="221"/>
      <c r="C80" s="221"/>
      <c r="D80" s="222" t="s">
        <v>625</v>
      </c>
      <c r="E80" s="221"/>
      <c r="F80" s="223">
        <v>526</v>
      </c>
      <c r="G80" s="223">
        <v>526</v>
      </c>
      <c r="H80" s="223">
        <v>526</v>
      </c>
    </row>
    <row r="81" spans="1:8" ht="15.75">
      <c r="A81" s="220" t="s">
        <v>562</v>
      </c>
      <c r="B81" s="222" t="s">
        <v>544</v>
      </c>
      <c r="C81" s="222" t="s">
        <v>563</v>
      </c>
      <c r="D81" s="222" t="s">
        <v>625</v>
      </c>
      <c r="E81" s="221"/>
      <c r="F81" s="223">
        <v>266</v>
      </c>
      <c r="G81" s="223">
        <v>266</v>
      </c>
      <c r="H81" s="223">
        <v>266</v>
      </c>
    </row>
    <row r="82" spans="1:8" ht="63">
      <c r="A82" s="220" t="s">
        <v>626</v>
      </c>
      <c r="B82" s="222" t="s">
        <v>544</v>
      </c>
      <c r="C82" s="222" t="s">
        <v>563</v>
      </c>
      <c r="D82" s="222" t="s">
        <v>627</v>
      </c>
      <c r="E82" s="221"/>
      <c r="F82" s="223">
        <v>66</v>
      </c>
      <c r="G82" s="223">
        <v>66</v>
      </c>
      <c r="H82" s="223">
        <v>66</v>
      </c>
    </row>
    <row r="83" spans="1:8" ht="47.25">
      <c r="A83" s="220" t="s">
        <v>604</v>
      </c>
      <c r="B83" s="222" t="s">
        <v>544</v>
      </c>
      <c r="C83" s="222" t="s">
        <v>563</v>
      </c>
      <c r="D83" s="222" t="s">
        <v>627</v>
      </c>
      <c r="E83" s="222" t="s">
        <v>605</v>
      </c>
      <c r="F83" s="223">
        <v>66</v>
      </c>
      <c r="G83" s="223">
        <v>66</v>
      </c>
      <c r="H83" s="223">
        <v>66</v>
      </c>
    </row>
    <row r="84" spans="1:8" ht="47.25">
      <c r="A84" s="220" t="s">
        <v>628</v>
      </c>
      <c r="B84" s="222" t="s">
        <v>544</v>
      </c>
      <c r="C84" s="222" t="s">
        <v>563</v>
      </c>
      <c r="D84" s="222" t="s">
        <v>629</v>
      </c>
      <c r="E84" s="221"/>
      <c r="F84" s="223">
        <v>200</v>
      </c>
      <c r="G84" s="223">
        <v>200</v>
      </c>
      <c r="H84" s="223">
        <v>200</v>
      </c>
    </row>
    <row r="85" spans="1:8" ht="63">
      <c r="A85" s="220" t="s">
        <v>548</v>
      </c>
      <c r="B85" s="222" t="s">
        <v>544</v>
      </c>
      <c r="C85" s="222" t="s">
        <v>563</v>
      </c>
      <c r="D85" s="222" t="s">
        <v>629</v>
      </c>
      <c r="E85" s="222" t="s">
        <v>549</v>
      </c>
      <c r="F85" s="223">
        <v>200</v>
      </c>
      <c r="G85" s="223">
        <v>200</v>
      </c>
      <c r="H85" s="223">
        <v>200</v>
      </c>
    </row>
    <row r="86" spans="1:8" ht="31.5">
      <c r="A86" s="220" t="s">
        <v>575</v>
      </c>
      <c r="B86" s="222" t="s">
        <v>544</v>
      </c>
      <c r="C86" s="222" t="s">
        <v>576</v>
      </c>
      <c r="D86" s="222" t="s">
        <v>625</v>
      </c>
      <c r="E86" s="221"/>
      <c r="F86" s="223">
        <v>260</v>
      </c>
      <c r="G86" s="223">
        <v>260</v>
      </c>
      <c r="H86" s="223">
        <v>260</v>
      </c>
    </row>
    <row r="87" spans="1:8" ht="47.25">
      <c r="A87" s="220" t="s">
        <v>630</v>
      </c>
      <c r="B87" s="222" t="s">
        <v>544</v>
      </c>
      <c r="C87" s="222" t="s">
        <v>576</v>
      </c>
      <c r="D87" s="222" t="s">
        <v>631</v>
      </c>
      <c r="E87" s="221"/>
      <c r="F87" s="223">
        <v>200</v>
      </c>
      <c r="G87" s="223">
        <v>200</v>
      </c>
      <c r="H87" s="223">
        <v>200</v>
      </c>
    </row>
    <row r="88" spans="1:8" ht="63">
      <c r="A88" s="220" t="s">
        <v>548</v>
      </c>
      <c r="B88" s="222" t="s">
        <v>544</v>
      </c>
      <c r="C88" s="222" t="s">
        <v>576</v>
      </c>
      <c r="D88" s="222" t="s">
        <v>631</v>
      </c>
      <c r="E88" s="222" t="s">
        <v>549</v>
      </c>
      <c r="F88" s="223">
        <v>200</v>
      </c>
      <c r="G88" s="223">
        <v>200</v>
      </c>
      <c r="H88" s="223">
        <v>200</v>
      </c>
    </row>
    <row r="89" spans="1:8" ht="31.5">
      <c r="A89" s="220" t="s">
        <v>632</v>
      </c>
      <c r="B89" s="222" t="s">
        <v>544</v>
      </c>
      <c r="C89" s="222" t="s">
        <v>576</v>
      </c>
      <c r="D89" s="222" t="s">
        <v>633</v>
      </c>
      <c r="E89" s="221"/>
      <c r="F89" s="223">
        <v>60</v>
      </c>
      <c r="G89" s="223">
        <v>60</v>
      </c>
      <c r="H89" s="223">
        <v>60</v>
      </c>
    </row>
    <row r="90" spans="1:8" ht="63">
      <c r="A90" s="220" t="s">
        <v>548</v>
      </c>
      <c r="B90" s="222" t="s">
        <v>544</v>
      </c>
      <c r="C90" s="222" t="s">
        <v>576</v>
      </c>
      <c r="D90" s="222" t="s">
        <v>633</v>
      </c>
      <c r="E90" s="222" t="s">
        <v>549</v>
      </c>
      <c r="F90" s="223">
        <v>60</v>
      </c>
      <c r="G90" s="223">
        <v>60</v>
      </c>
      <c r="H90" s="223">
        <v>60</v>
      </c>
    </row>
    <row r="91" spans="1:8" ht="78.75">
      <c r="A91" s="220" t="s">
        <v>634</v>
      </c>
      <c r="B91" s="221"/>
      <c r="C91" s="221"/>
      <c r="D91" s="222" t="s">
        <v>635</v>
      </c>
      <c r="E91" s="221"/>
      <c r="F91" s="223">
        <v>7429.8390399999998</v>
      </c>
      <c r="G91" s="223">
        <v>7429.8390399999998</v>
      </c>
      <c r="H91" s="223">
        <v>7429.8390399999998</v>
      </c>
    </row>
    <row r="92" spans="1:8" ht="15.75">
      <c r="A92" s="220" t="s">
        <v>543</v>
      </c>
      <c r="B92" s="222" t="s">
        <v>544</v>
      </c>
      <c r="C92" s="222" t="s">
        <v>545</v>
      </c>
      <c r="D92" s="222" t="s">
        <v>635</v>
      </c>
      <c r="E92" s="221"/>
      <c r="F92" s="223">
        <v>4632.2790400000004</v>
      </c>
      <c r="G92" s="223">
        <v>4632.2790400000004</v>
      </c>
      <c r="H92" s="223">
        <v>4632.2790400000004</v>
      </c>
    </row>
    <row r="93" spans="1:8" ht="141.75">
      <c r="A93" s="220" t="s">
        <v>641</v>
      </c>
      <c r="B93" s="222" t="s">
        <v>544</v>
      </c>
      <c r="C93" s="222" t="s">
        <v>545</v>
      </c>
      <c r="D93" s="222" t="s">
        <v>642</v>
      </c>
      <c r="E93" s="221"/>
      <c r="F93" s="223">
        <v>4632.2790400000004</v>
      </c>
      <c r="G93" s="223">
        <v>4632.2790400000004</v>
      </c>
      <c r="H93" s="223">
        <v>4632.2790400000004</v>
      </c>
    </row>
    <row r="94" spans="1:8" ht="47.25">
      <c r="A94" s="220" t="s">
        <v>604</v>
      </c>
      <c r="B94" s="222" t="s">
        <v>544</v>
      </c>
      <c r="C94" s="222" t="s">
        <v>545</v>
      </c>
      <c r="D94" s="222" t="s">
        <v>642</v>
      </c>
      <c r="E94" s="222" t="s">
        <v>605</v>
      </c>
      <c r="F94" s="223">
        <v>68.457319999999996</v>
      </c>
      <c r="G94" s="223">
        <v>68.457319999999996</v>
      </c>
      <c r="H94" s="223">
        <v>68.457319999999996</v>
      </c>
    </row>
    <row r="95" spans="1:8" ht="31.5">
      <c r="A95" s="220" t="s">
        <v>643</v>
      </c>
      <c r="B95" s="222" t="s">
        <v>544</v>
      </c>
      <c r="C95" s="222" t="s">
        <v>545</v>
      </c>
      <c r="D95" s="222" t="s">
        <v>642</v>
      </c>
      <c r="E95" s="222" t="s">
        <v>644</v>
      </c>
      <c r="F95" s="223">
        <v>4563.8217199999999</v>
      </c>
      <c r="G95" s="223">
        <v>4563.8217199999999</v>
      </c>
      <c r="H95" s="223">
        <v>4563.8217199999999</v>
      </c>
    </row>
    <row r="96" spans="1:8" ht="15.75">
      <c r="A96" s="220" t="s">
        <v>562</v>
      </c>
      <c r="B96" s="222" t="s">
        <v>544</v>
      </c>
      <c r="C96" s="222" t="s">
        <v>563</v>
      </c>
      <c r="D96" s="222" t="s">
        <v>635</v>
      </c>
      <c r="E96" s="221"/>
      <c r="F96" s="223">
        <v>2797.56</v>
      </c>
      <c r="G96" s="223">
        <v>2797.56</v>
      </c>
      <c r="H96" s="223">
        <v>2797.56</v>
      </c>
    </row>
    <row r="97" spans="1:8" ht="78.75">
      <c r="A97" s="220" t="s">
        <v>636</v>
      </c>
      <c r="B97" s="222" t="s">
        <v>544</v>
      </c>
      <c r="C97" s="222" t="s">
        <v>563</v>
      </c>
      <c r="D97" s="222" t="s">
        <v>637</v>
      </c>
      <c r="E97" s="221"/>
      <c r="F97" s="223">
        <v>2797.56</v>
      </c>
      <c r="G97" s="223">
        <v>2797.56</v>
      </c>
      <c r="H97" s="223">
        <v>2797.56</v>
      </c>
    </row>
    <row r="98" spans="1:8" ht="63">
      <c r="A98" s="220" t="s">
        <v>548</v>
      </c>
      <c r="B98" s="222" t="s">
        <v>544</v>
      </c>
      <c r="C98" s="222" t="s">
        <v>563</v>
      </c>
      <c r="D98" s="222" t="s">
        <v>637</v>
      </c>
      <c r="E98" s="222" t="s">
        <v>549</v>
      </c>
      <c r="F98" s="223">
        <v>2797.56</v>
      </c>
      <c r="G98" s="223">
        <v>2797.56</v>
      </c>
      <c r="H98" s="223">
        <v>2797.56</v>
      </c>
    </row>
    <row r="99" spans="1:8" ht="63">
      <c r="A99" s="220" t="s">
        <v>645</v>
      </c>
      <c r="B99" s="221"/>
      <c r="C99" s="221"/>
      <c r="D99" s="222" t="s">
        <v>646</v>
      </c>
      <c r="E99" s="221"/>
      <c r="F99" s="223">
        <v>60824.639000000003</v>
      </c>
      <c r="G99" s="223">
        <v>43656.031000000003</v>
      </c>
      <c r="H99" s="223">
        <v>43656.031000000003</v>
      </c>
    </row>
    <row r="100" spans="1:8" ht="15.75">
      <c r="A100" s="220" t="s">
        <v>647</v>
      </c>
      <c r="B100" s="221"/>
      <c r="C100" s="221"/>
      <c r="D100" s="222" t="s">
        <v>648</v>
      </c>
      <c r="E100" s="221"/>
      <c r="F100" s="223">
        <v>27802.219000000001</v>
      </c>
      <c r="G100" s="223">
        <v>20304.582999999999</v>
      </c>
      <c r="H100" s="223">
        <v>20304.582999999999</v>
      </c>
    </row>
    <row r="101" spans="1:8" ht="47.25">
      <c r="A101" s="220" t="s">
        <v>649</v>
      </c>
      <c r="B101" s="221"/>
      <c r="C101" s="221"/>
      <c r="D101" s="222" t="s">
        <v>650</v>
      </c>
      <c r="E101" s="221"/>
      <c r="F101" s="223">
        <v>24528.289000000001</v>
      </c>
      <c r="G101" s="223">
        <v>17030.652999999998</v>
      </c>
      <c r="H101" s="223">
        <v>17030.652999999998</v>
      </c>
    </row>
    <row r="102" spans="1:8" ht="15.75">
      <c r="A102" s="220" t="s">
        <v>651</v>
      </c>
      <c r="B102" s="222" t="s">
        <v>652</v>
      </c>
      <c r="C102" s="222" t="s">
        <v>545</v>
      </c>
      <c r="D102" s="222" t="s">
        <v>650</v>
      </c>
      <c r="E102" s="221"/>
      <c r="F102" s="223">
        <v>24528.289000000001</v>
      </c>
      <c r="G102" s="223">
        <v>17030.652999999998</v>
      </c>
      <c r="H102" s="223">
        <v>17030.652999999998</v>
      </c>
    </row>
    <row r="103" spans="1:8" ht="47.25">
      <c r="A103" s="220" t="s">
        <v>546</v>
      </c>
      <c r="B103" s="222" t="s">
        <v>652</v>
      </c>
      <c r="C103" s="222" t="s">
        <v>545</v>
      </c>
      <c r="D103" s="222" t="s">
        <v>653</v>
      </c>
      <c r="E103" s="221"/>
      <c r="F103" s="223">
        <v>1874.239</v>
      </c>
      <c r="G103" s="223">
        <v>1874.239</v>
      </c>
      <c r="H103" s="223">
        <v>1874.239</v>
      </c>
    </row>
    <row r="104" spans="1:8" ht="63">
      <c r="A104" s="220" t="s">
        <v>548</v>
      </c>
      <c r="B104" s="222" t="s">
        <v>652</v>
      </c>
      <c r="C104" s="222" t="s">
        <v>545</v>
      </c>
      <c r="D104" s="222" t="s">
        <v>653</v>
      </c>
      <c r="E104" s="222" t="s">
        <v>549</v>
      </c>
      <c r="F104" s="223">
        <v>1874.239</v>
      </c>
      <c r="G104" s="223">
        <v>1874.239</v>
      </c>
      <c r="H104" s="223">
        <v>1874.239</v>
      </c>
    </row>
    <row r="105" spans="1:8" ht="63">
      <c r="A105" s="220" t="s">
        <v>654</v>
      </c>
      <c r="B105" s="222" t="s">
        <v>652</v>
      </c>
      <c r="C105" s="222" t="s">
        <v>545</v>
      </c>
      <c r="D105" s="222" t="s">
        <v>655</v>
      </c>
      <c r="E105" s="221"/>
      <c r="F105" s="223">
        <v>14411.271000000001</v>
      </c>
      <c r="G105" s="223">
        <v>14411.271000000001</v>
      </c>
      <c r="H105" s="223">
        <v>14411.271000000001</v>
      </c>
    </row>
    <row r="106" spans="1:8" ht="63">
      <c r="A106" s="220" t="s">
        <v>548</v>
      </c>
      <c r="B106" s="222" t="s">
        <v>652</v>
      </c>
      <c r="C106" s="222" t="s">
        <v>545</v>
      </c>
      <c r="D106" s="222" t="s">
        <v>655</v>
      </c>
      <c r="E106" s="222" t="s">
        <v>549</v>
      </c>
      <c r="F106" s="223">
        <v>14411.271000000001</v>
      </c>
      <c r="G106" s="223">
        <v>14411.271000000001</v>
      </c>
      <c r="H106" s="223">
        <v>14411.271000000001</v>
      </c>
    </row>
    <row r="107" spans="1:8" ht="63">
      <c r="A107" s="220" t="s">
        <v>656</v>
      </c>
      <c r="B107" s="222" t="s">
        <v>652</v>
      </c>
      <c r="C107" s="222" t="s">
        <v>545</v>
      </c>
      <c r="D107" s="222" t="s">
        <v>657</v>
      </c>
      <c r="E107" s="221"/>
      <c r="F107" s="223">
        <v>745.14300000000003</v>
      </c>
      <c r="G107" s="223">
        <v>745.14300000000003</v>
      </c>
      <c r="H107" s="223">
        <v>745.14300000000003</v>
      </c>
    </row>
    <row r="108" spans="1:8" ht="63">
      <c r="A108" s="220" t="s">
        <v>548</v>
      </c>
      <c r="B108" s="222" t="s">
        <v>652</v>
      </c>
      <c r="C108" s="222" t="s">
        <v>545</v>
      </c>
      <c r="D108" s="222" t="s">
        <v>657</v>
      </c>
      <c r="E108" s="222" t="s">
        <v>549</v>
      </c>
      <c r="F108" s="223">
        <v>745.14300000000003</v>
      </c>
      <c r="G108" s="223">
        <v>745.14300000000003</v>
      </c>
      <c r="H108" s="223">
        <v>745.14300000000003</v>
      </c>
    </row>
    <row r="109" spans="1:8" ht="94.5">
      <c r="A109" s="220" t="s">
        <v>658</v>
      </c>
      <c r="B109" s="222" t="s">
        <v>652</v>
      </c>
      <c r="C109" s="222" t="s">
        <v>545</v>
      </c>
      <c r="D109" s="222" t="s">
        <v>659</v>
      </c>
      <c r="E109" s="221"/>
      <c r="F109" s="223">
        <v>7497.6360000000004</v>
      </c>
      <c r="G109" s="223">
        <v>0</v>
      </c>
      <c r="H109" s="223">
        <v>0</v>
      </c>
    </row>
    <row r="110" spans="1:8" ht="63">
      <c r="A110" s="220" t="s">
        <v>548</v>
      </c>
      <c r="B110" s="222" t="s">
        <v>652</v>
      </c>
      <c r="C110" s="222" t="s">
        <v>545</v>
      </c>
      <c r="D110" s="222" t="s">
        <v>659</v>
      </c>
      <c r="E110" s="222" t="s">
        <v>549</v>
      </c>
      <c r="F110" s="223">
        <v>7497.6360000000004</v>
      </c>
      <c r="G110" s="223">
        <v>0</v>
      </c>
      <c r="H110" s="223">
        <v>0</v>
      </c>
    </row>
    <row r="111" spans="1:8" ht="47.25">
      <c r="A111" s="220" t="s">
        <v>660</v>
      </c>
      <c r="B111" s="221"/>
      <c r="C111" s="221"/>
      <c r="D111" s="222" t="s">
        <v>661</v>
      </c>
      <c r="E111" s="221"/>
      <c r="F111" s="223">
        <v>3273.93</v>
      </c>
      <c r="G111" s="223">
        <v>3273.93</v>
      </c>
      <c r="H111" s="223">
        <v>3273.93</v>
      </c>
    </row>
    <row r="112" spans="1:8" ht="31.5">
      <c r="A112" s="220" t="s">
        <v>662</v>
      </c>
      <c r="B112" s="222" t="s">
        <v>545</v>
      </c>
      <c r="C112" s="222" t="s">
        <v>663</v>
      </c>
      <c r="D112" s="222" t="s">
        <v>661</v>
      </c>
      <c r="E112" s="221"/>
      <c r="F112" s="223">
        <v>3273.93</v>
      </c>
      <c r="G112" s="223">
        <v>3273.93</v>
      </c>
      <c r="H112" s="223">
        <v>3273.93</v>
      </c>
    </row>
    <row r="113" spans="1:8" ht="47.25">
      <c r="A113" s="220" t="s">
        <v>546</v>
      </c>
      <c r="B113" s="222" t="s">
        <v>545</v>
      </c>
      <c r="C113" s="222" t="s">
        <v>663</v>
      </c>
      <c r="D113" s="222" t="s">
        <v>664</v>
      </c>
      <c r="E113" s="221"/>
      <c r="F113" s="223">
        <v>677.15899999999999</v>
      </c>
      <c r="G113" s="223">
        <v>677.15899999999999</v>
      </c>
      <c r="H113" s="223">
        <v>677.15899999999999</v>
      </c>
    </row>
    <row r="114" spans="1:8" ht="63">
      <c r="A114" s="220" t="s">
        <v>548</v>
      </c>
      <c r="B114" s="222" t="s">
        <v>545</v>
      </c>
      <c r="C114" s="222" t="s">
        <v>663</v>
      </c>
      <c r="D114" s="222" t="s">
        <v>664</v>
      </c>
      <c r="E114" s="222" t="s">
        <v>549</v>
      </c>
      <c r="F114" s="223">
        <v>677.15899999999999</v>
      </c>
      <c r="G114" s="223">
        <v>677.15899999999999</v>
      </c>
      <c r="H114" s="223">
        <v>677.15899999999999</v>
      </c>
    </row>
    <row r="115" spans="1:8" ht="94.5">
      <c r="A115" s="220" t="s">
        <v>665</v>
      </c>
      <c r="B115" s="222" t="s">
        <v>545</v>
      </c>
      <c r="C115" s="222" t="s">
        <v>663</v>
      </c>
      <c r="D115" s="222" t="s">
        <v>666</v>
      </c>
      <c r="E115" s="221"/>
      <c r="F115" s="223">
        <v>2596.7710000000002</v>
      </c>
      <c r="G115" s="223">
        <v>2596.7710000000002</v>
      </c>
      <c r="H115" s="223">
        <v>2596.7710000000002</v>
      </c>
    </row>
    <row r="116" spans="1:8" ht="63">
      <c r="A116" s="220" t="s">
        <v>548</v>
      </c>
      <c r="B116" s="222" t="s">
        <v>545</v>
      </c>
      <c r="C116" s="222" t="s">
        <v>663</v>
      </c>
      <c r="D116" s="222" t="s">
        <v>666</v>
      </c>
      <c r="E116" s="222" t="s">
        <v>549</v>
      </c>
      <c r="F116" s="223">
        <v>2596.7710000000002</v>
      </c>
      <c r="G116" s="223">
        <v>2596.7710000000002</v>
      </c>
      <c r="H116" s="223">
        <v>2596.7710000000002</v>
      </c>
    </row>
    <row r="117" spans="1:8" ht="31.5">
      <c r="A117" s="220" t="s">
        <v>667</v>
      </c>
      <c r="B117" s="221"/>
      <c r="C117" s="221"/>
      <c r="D117" s="222" t="s">
        <v>668</v>
      </c>
      <c r="E117" s="221"/>
      <c r="F117" s="223">
        <v>29071.539000000001</v>
      </c>
      <c r="G117" s="223">
        <v>19400.566999999999</v>
      </c>
      <c r="H117" s="223">
        <v>19400.566999999999</v>
      </c>
    </row>
    <row r="118" spans="1:8" ht="63">
      <c r="A118" s="220" t="s">
        <v>669</v>
      </c>
      <c r="B118" s="221"/>
      <c r="C118" s="221"/>
      <c r="D118" s="222" t="s">
        <v>670</v>
      </c>
      <c r="E118" s="221"/>
      <c r="F118" s="223">
        <v>29071.539000000001</v>
      </c>
      <c r="G118" s="223">
        <v>19400.566999999999</v>
      </c>
      <c r="H118" s="223">
        <v>19400.566999999999</v>
      </c>
    </row>
    <row r="119" spans="1:8" ht="15.75">
      <c r="A119" s="220" t="s">
        <v>651</v>
      </c>
      <c r="B119" s="222" t="s">
        <v>652</v>
      </c>
      <c r="C119" s="222" t="s">
        <v>545</v>
      </c>
      <c r="D119" s="222" t="s">
        <v>670</v>
      </c>
      <c r="E119" s="221"/>
      <c r="F119" s="223">
        <v>29071.539000000001</v>
      </c>
      <c r="G119" s="223">
        <v>19400.566999999999</v>
      </c>
      <c r="H119" s="223">
        <v>19400.566999999999</v>
      </c>
    </row>
    <row r="120" spans="1:8" ht="47.25">
      <c r="A120" s="220" t="s">
        <v>546</v>
      </c>
      <c r="B120" s="222" t="s">
        <v>652</v>
      </c>
      <c r="C120" s="222" t="s">
        <v>545</v>
      </c>
      <c r="D120" s="222" t="s">
        <v>671</v>
      </c>
      <c r="E120" s="221"/>
      <c r="F120" s="223">
        <v>2190.9879999999998</v>
      </c>
      <c r="G120" s="223">
        <v>2190.9879999999998</v>
      </c>
      <c r="H120" s="223">
        <v>2190.9879999999998</v>
      </c>
    </row>
    <row r="121" spans="1:8" ht="63">
      <c r="A121" s="220" t="s">
        <v>548</v>
      </c>
      <c r="B121" s="222" t="s">
        <v>652</v>
      </c>
      <c r="C121" s="222" t="s">
        <v>545</v>
      </c>
      <c r="D121" s="222" t="s">
        <v>671</v>
      </c>
      <c r="E121" s="222" t="s">
        <v>549</v>
      </c>
      <c r="F121" s="223">
        <v>2190.9879999999998</v>
      </c>
      <c r="G121" s="223">
        <v>2190.9879999999998</v>
      </c>
      <c r="H121" s="223">
        <v>2190.9879999999998</v>
      </c>
    </row>
    <row r="122" spans="1:8" ht="110.25">
      <c r="A122" s="220" t="s">
        <v>672</v>
      </c>
      <c r="B122" s="222" t="s">
        <v>652</v>
      </c>
      <c r="C122" s="222" t="s">
        <v>545</v>
      </c>
      <c r="D122" s="222" t="s">
        <v>673</v>
      </c>
      <c r="E122" s="221"/>
      <c r="F122" s="223">
        <v>17186.348999999998</v>
      </c>
      <c r="G122" s="223">
        <v>16661.379000000001</v>
      </c>
      <c r="H122" s="223">
        <v>16661.379000000001</v>
      </c>
    </row>
    <row r="123" spans="1:8" ht="63">
      <c r="A123" s="220" t="s">
        <v>548</v>
      </c>
      <c r="B123" s="222" t="s">
        <v>652</v>
      </c>
      <c r="C123" s="222" t="s">
        <v>545</v>
      </c>
      <c r="D123" s="222" t="s">
        <v>673</v>
      </c>
      <c r="E123" s="222" t="s">
        <v>549</v>
      </c>
      <c r="F123" s="223">
        <v>17186.348999999998</v>
      </c>
      <c r="G123" s="223">
        <v>16661.379000000001</v>
      </c>
      <c r="H123" s="223">
        <v>16661.379000000001</v>
      </c>
    </row>
    <row r="124" spans="1:8" ht="31.5">
      <c r="A124" s="220" t="s">
        <v>674</v>
      </c>
      <c r="B124" s="222" t="s">
        <v>652</v>
      </c>
      <c r="C124" s="222" t="s">
        <v>545</v>
      </c>
      <c r="D124" s="222" t="s">
        <v>675</v>
      </c>
      <c r="E124" s="221"/>
      <c r="F124" s="223">
        <v>648.20000000000005</v>
      </c>
      <c r="G124" s="223">
        <v>548.20000000000005</v>
      </c>
      <c r="H124" s="223">
        <v>548.20000000000005</v>
      </c>
    </row>
    <row r="125" spans="1:8" ht="47.25">
      <c r="A125" s="220" t="s">
        <v>604</v>
      </c>
      <c r="B125" s="222" t="s">
        <v>652</v>
      </c>
      <c r="C125" s="222" t="s">
        <v>545</v>
      </c>
      <c r="D125" s="222" t="s">
        <v>675</v>
      </c>
      <c r="E125" s="222" t="s">
        <v>605</v>
      </c>
      <c r="F125" s="223">
        <v>618.20000000000005</v>
      </c>
      <c r="G125" s="223">
        <v>518.20000000000005</v>
      </c>
      <c r="H125" s="223">
        <v>518.20000000000005</v>
      </c>
    </row>
    <row r="126" spans="1:8" ht="31.5">
      <c r="A126" s="220" t="s">
        <v>643</v>
      </c>
      <c r="B126" s="222" t="s">
        <v>652</v>
      </c>
      <c r="C126" s="222" t="s">
        <v>545</v>
      </c>
      <c r="D126" s="222" t="s">
        <v>675</v>
      </c>
      <c r="E126" s="222" t="s">
        <v>644</v>
      </c>
      <c r="F126" s="223">
        <v>30</v>
      </c>
      <c r="G126" s="223">
        <v>30</v>
      </c>
      <c r="H126" s="223">
        <v>30</v>
      </c>
    </row>
    <row r="127" spans="1:8" ht="94.5">
      <c r="A127" s="220" t="s">
        <v>658</v>
      </c>
      <c r="B127" s="222" t="s">
        <v>652</v>
      </c>
      <c r="C127" s="222" t="s">
        <v>545</v>
      </c>
      <c r="D127" s="222" t="s">
        <v>676</v>
      </c>
      <c r="E127" s="221"/>
      <c r="F127" s="223">
        <v>9046.0020000000004</v>
      </c>
      <c r="G127" s="223">
        <v>0</v>
      </c>
      <c r="H127" s="223">
        <v>0</v>
      </c>
    </row>
    <row r="128" spans="1:8" ht="63">
      <c r="A128" s="220" t="s">
        <v>548</v>
      </c>
      <c r="B128" s="222" t="s">
        <v>652</v>
      </c>
      <c r="C128" s="222" t="s">
        <v>545</v>
      </c>
      <c r="D128" s="222" t="s">
        <v>676</v>
      </c>
      <c r="E128" s="222" t="s">
        <v>549</v>
      </c>
      <c r="F128" s="223">
        <v>9046.0020000000004</v>
      </c>
      <c r="G128" s="223">
        <v>0</v>
      </c>
      <c r="H128" s="223">
        <v>0</v>
      </c>
    </row>
    <row r="129" spans="1:8" ht="31.5">
      <c r="A129" s="220" t="s">
        <v>677</v>
      </c>
      <c r="B129" s="221"/>
      <c r="C129" s="221"/>
      <c r="D129" s="222" t="s">
        <v>678</v>
      </c>
      <c r="E129" s="221"/>
      <c r="F129" s="223">
        <v>100</v>
      </c>
      <c r="G129" s="223">
        <v>100</v>
      </c>
      <c r="H129" s="223">
        <v>100</v>
      </c>
    </row>
    <row r="130" spans="1:8" ht="94.5">
      <c r="A130" s="220" t="s">
        <v>679</v>
      </c>
      <c r="B130" s="221"/>
      <c r="C130" s="221"/>
      <c r="D130" s="222" t="s">
        <v>680</v>
      </c>
      <c r="E130" s="221"/>
      <c r="F130" s="223">
        <v>100</v>
      </c>
      <c r="G130" s="223">
        <v>100</v>
      </c>
      <c r="H130" s="223">
        <v>100</v>
      </c>
    </row>
    <row r="131" spans="1:8" ht="31.5">
      <c r="A131" s="220" t="s">
        <v>681</v>
      </c>
      <c r="B131" s="222" t="s">
        <v>640</v>
      </c>
      <c r="C131" s="222" t="s">
        <v>682</v>
      </c>
      <c r="D131" s="222" t="s">
        <v>680</v>
      </c>
      <c r="E131" s="221"/>
      <c r="F131" s="223">
        <v>100</v>
      </c>
      <c r="G131" s="223">
        <v>100</v>
      </c>
      <c r="H131" s="223">
        <v>100</v>
      </c>
    </row>
    <row r="132" spans="1:8" ht="47.25">
      <c r="A132" s="220" t="s">
        <v>683</v>
      </c>
      <c r="B132" s="222" t="s">
        <v>640</v>
      </c>
      <c r="C132" s="222" t="s">
        <v>682</v>
      </c>
      <c r="D132" s="222" t="s">
        <v>684</v>
      </c>
      <c r="E132" s="221"/>
      <c r="F132" s="223">
        <v>100</v>
      </c>
      <c r="G132" s="223">
        <v>100</v>
      </c>
      <c r="H132" s="223">
        <v>100</v>
      </c>
    </row>
    <row r="133" spans="1:8" ht="47.25">
      <c r="A133" s="220" t="s">
        <v>604</v>
      </c>
      <c r="B133" s="222" t="s">
        <v>640</v>
      </c>
      <c r="C133" s="222" t="s">
        <v>682</v>
      </c>
      <c r="D133" s="222" t="s">
        <v>684</v>
      </c>
      <c r="E133" s="222" t="s">
        <v>605</v>
      </c>
      <c r="F133" s="223">
        <v>50</v>
      </c>
      <c r="G133" s="223">
        <v>50</v>
      </c>
      <c r="H133" s="223">
        <v>50</v>
      </c>
    </row>
    <row r="134" spans="1:8" ht="63">
      <c r="A134" s="220" t="s">
        <v>548</v>
      </c>
      <c r="B134" s="222" t="s">
        <v>640</v>
      </c>
      <c r="C134" s="222" t="s">
        <v>682</v>
      </c>
      <c r="D134" s="222" t="s">
        <v>684</v>
      </c>
      <c r="E134" s="222" t="s">
        <v>549</v>
      </c>
      <c r="F134" s="223">
        <v>50</v>
      </c>
      <c r="G134" s="223">
        <v>50</v>
      </c>
      <c r="H134" s="223">
        <v>50</v>
      </c>
    </row>
    <row r="135" spans="1:8" ht="78.75">
      <c r="A135" s="220" t="s">
        <v>685</v>
      </c>
      <c r="B135" s="221"/>
      <c r="C135" s="221"/>
      <c r="D135" s="222" t="s">
        <v>686</v>
      </c>
      <c r="E135" s="221"/>
      <c r="F135" s="223">
        <v>3850.8809999999999</v>
      </c>
      <c r="G135" s="223">
        <v>3850.8809999999999</v>
      </c>
      <c r="H135" s="223">
        <v>3850.8809999999999</v>
      </c>
    </row>
    <row r="136" spans="1:8" ht="94.5">
      <c r="A136" s="220" t="s">
        <v>610</v>
      </c>
      <c r="B136" s="221"/>
      <c r="C136" s="221"/>
      <c r="D136" s="222" t="s">
        <v>687</v>
      </c>
      <c r="E136" s="221"/>
      <c r="F136" s="223">
        <v>3850.8809999999999</v>
      </c>
      <c r="G136" s="223">
        <v>3850.8809999999999</v>
      </c>
      <c r="H136" s="223">
        <v>3850.8809999999999</v>
      </c>
    </row>
    <row r="137" spans="1:8" ht="31.5">
      <c r="A137" s="220" t="s">
        <v>688</v>
      </c>
      <c r="B137" s="222" t="s">
        <v>652</v>
      </c>
      <c r="C137" s="222" t="s">
        <v>640</v>
      </c>
      <c r="D137" s="222" t="s">
        <v>687</v>
      </c>
      <c r="E137" s="221"/>
      <c r="F137" s="223">
        <v>3850.8809999999999</v>
      </c>
      <c r="G137" s="223">
        <v>3850.8809999999999</v>
      </c>
      <c r="H137" s="223">
        <v>3850.8809999999999</v>
      </c>
    </row>
    <row r="138" spans="1:8" ht="63">
      <c r="A138" s="220" t="s">
        <v>612</v>
      </c>
      <c r="B138" s="222" t="s">
        <v>652</v>
      </c>
      <c r="C138" s="222" t="s">
        <v>640</v>
      </c>
      <c r="D138" s="222" t="s">
        <v>689</v>
      </c>
      <c r="E138" s="221"/>
      <c r="F138" s="223">
        <v>3850.8809999999999</v>
      </c>
      <c r="G138" s="223">
        <v>3850.8809999999999</v>
      </c>
      <c r="H138" s="223">
        <v>3850.8809999999999</v>
      </c>
    </row>
    <row r="139" spans="1:8" ht="126">
      <c r="A139" s="220" t="s">
        <v>602</v>
      </c>
      <c r="B139" s="222" t="s">
        <v>652</v>
      </c>
      <c r="C139" s="222" t="s">
        <v>640</v>
      </c>
      <c r="D139" s="222" t="s">
        <v>689</v>
      </c>
      <c r="E139" s="222" t="s">
        <v>603</v>
      </c>
      <c r="F139" s="223">
        <v>3396.2669999999998</v>
      </c>
      <c r="G139" s="223">
        <v>3396.2669999999998</v>
      </c>
      <c r="H139" s="223">
        <v>3396.2669999999998</v>
      </c>
    </row>
    <row r="140" spans="1:8" ht="47.25">
      <c r="A140" s="220" t="s">
        <v>604</v>
      </c>
      <c r="B140" s="222" t="s">
        <v>652</v>
      </c>
      <c r="C140" s="222" t="s">
        <v>640</v>
      </c>
      <c r="D140" s="222" t="s">
        <v>689</v>
      </c>
      <c r="E140" s="222" t="s">
        <v>605</v>
      </c>
      <c r="F140" s="223">
        <v>449.26400000000001</v>
      </c>
      <c r="G140" s="223">
        <v>449.26400000000001</v>
      </c>
      <c r="H140" s="223">
        <v>449.26400000000001</v>
      </c>
    </row>
    <row r="141" spans="1:8" ht="31.5">
      <c r="A141" s="220" t="s">
        <v>608</v>
      </c>
      <c r="B141" s="222" t="s">
        <v>652</v>
      </c>
      <c r="C141" s="222" t="s">
        <v>640</v>
      </c>
      <c r="D141" s="222" t="s">
        <v>689</v>
      </c>
      <c r="E141" s="222" t="s">
        <v>609</v>
      </c>
      <c r="F141" s="223">
        <v>5.35</v>
      </c>
      <c r="G141" s="223">
        <v>5.35</v>
      </c>
      <c r="H141" s="223">
        <v>5.35</v>
      </c>
    </row>
    <row r="142" spans="1:8" ht="63">
      <c r="A142" s="220" t="s">
        <v>690</v>
      </c>
      <c r="B142" s="221"/>
      <c r="C142" s="221"/>
      <c r="D142" s="222" t="s">
        <v>691</v>
      </c>
      <c r="E142" s="221"/>
      <c r="F142" s="223">
        <v>16533.848999999998</v>
      </c>
      <c r="G142" s="223">
        <v>16051.014730000001</v>
      </c>
      <c r="H142" s="223">
        <v>16051.014730000001</v>
      </c>
    </row>
    <row r="143" spans="1:8" ht="47.25">
      <c r="A143" s="220" t="s">
        <v>692</v>
      </c>
      <c r="B143" s="221"/>
      <c r="C143" s="221"/>
      <c r="D143" s="222" t="s">
        <v>693</v>
      </c>
      <c r="E143" s="221"/>
      <c r="F143" s="223">
        <v>1541.57725</v>
      </c>
      <c r="G143" s="223">
        <v>1430.1</v>
      </c>
      <c r="H143" s="223">
        <v>1430.1</v>
      </c>
    </row>
    <row r="144" spans="1:8" ht="78.75">
      <c r="A144" s="220" t="s">
        <v>694</v>
      </c>
      <c r="B144" s="221"/>
      <c r="C144" s="221"/>
      <c r="D144" s="222" t="s">
        <v>695</v>
      </c>
      <c r="E144" s="221"/>
      <c r="F144" s="223">
        <v>278.57724999999999</v>
      </c>
      <c r="G144" s="223">
        <v>267.10000000000002</v>
      </c>
      <c r="H144" s="223">
        <v>267.10000000000002</v>
      </c>
    </row>
    <row r="145" spans="1:8" ht="15.75">
      <c r="A145" s="220" t="s">
        <v>696</v>
      </c>
      <c r="B145" s="222" t="s">
        <v>697</v>
      </c>
      <c r="C145" s="222" t="s">
        <v>563</v>
      </c>
      <c r="D145" s="222" t="s">
        <v>695</v>
      </c>
      <c r="E145" s="221"/>
      <c r="F145" s="223">
        <v>278.57724999999999</v>
      </c>
      <c r="G145" s="223">
        <v>267.10000000000002</v>
      </c>
      <c r="H145" s="223">
        <v>267.10000000000002</v>
      </c>
    </row>
    <row r="146" spans="1:8" ht="94.5">
      <c r="A146" s="220" t="s">
        <v>698</v>
      </c>
      <c r="B146" s="222" t="s">
        <v>697</v>
      </c>
      <c r="C146" s="222" t="s">
        <v>563</v>
      </c>
      <c r="D146" s="222" t="s">
        <v>699</v>
      </c>
      <c r="E146" s="221"/>
      <c r="F146" s="223">
        <v>278.57724999999999</v>
      </c>
      <c r="G146" s="223">
        <v>267.10000000000002</v>
      </c>
      <c r="H146" s="223">
        <v>267.10000000000002</v>
      </c>
    </row>
    <row r="147" spans="1:8" ht="63">
      <c r="A147" s="220" t="s">
        <v>548</v>
      </c>
      <c r="B147" s="222" t="s">
        <v>697</v>
      </c>
      <c r="C147" s="222" t="s">
        <v>563</v>
      </c>
      <c r="D147" s="222" t="s">
        <v>699</v>
      </c>
      <c r="E147" s="222" t="s">
        <v>549</v>
      </c>
      <c r="F147" s="223">
        <v>278.57724999999999</v>
      </c>
      <c r="G147" s="223">
        <v>267.10000000000002</v>
      </c>
      <c r="H147" s="223">
        <v>267.10000000000002</v>
      </c>
    </row>
    <row r="148" spans="1:8" ht="78.75">
      <c r="A148" s="220" t="s">
        <v>700</v>
      </c>
      <c r="B148" s="221"/>
      <c r="C148" s="221"/>
      <c r="D148" s="222" t="s">
        <v>701</v>
      </c>
      <c r="E148" s="221"/>
      <c r="F148" s="223">
        <v>833</v>
      </c>
      <c r="G148" s="223">
        <v>833</v>
      </c>
      <c r="H148" s="223">
        <v>833</v>
      </c>
    </row>
    <row r="149" spans="1:8" ht="15.75">
      <c r="A149" s="220" t="s">
        <v>696</v>
      </c>
      <c r="B149" s="222" t="s">
        <v>697</v>
      </c>
      <c r="C149" s="222" t="s">
        <v>563</v>
      </c>
      <c r="D149" s="222" t="s">
        <v>701</v>
      </c>
      <c r="E149" s="221"/>
      <c r="F149" s="223">
        <v>833</v>
      </c>
      <c r="G149" s="223">
        <v>833</v>
      </c>
      <c r="H149" s="223">
        <v>833</v>
      </c>
    </row>
    <row r="150" spans="1:8" ht="94.5">
      <c r="A150" s="220" t="s">
        <v>702</v>
      </c>
      <c r="B150" s="222" t="s">
        <v>697</v>
      </c>
      <c r="C150" s="222" t="s">
        <v>563</v>
      </c>
      <c r="D150" s="222" t="s">
        <v>703</v>
      </c>
      <c r="E150" s="221"/>
      <c r="F150" s="223">
        <v>833</v>
      </c>
      <c r="G150" s="223">
        <v>833</v>
      </c>
      <c r="H150" s="223">
        <v>833</v>
      </c>
    </row>
    <row r="151" spans="1:8" ht="47.25">
      <c r="A151" s="220" t="s">
        <v>604</v>
      </c>
      <c r="B151" s="222" t="s">
        <v>697</v>
      </c>
      <c r="C151" s="222" t="s">
        <v>563</v>
      </c>
      <c r="D151" s="222" t="s">
        <v>703</v>
      </c>
      <c r="E151" s="222" t="s">
        <v>605</v>
      </c>
      <c r="F151" s="223">
        <v>833</v>
      </c>
      <c r="G151" s="223">
        <v>833</v>
      </c>
      <c r="H151" s="223">
        <v>833</v>
      </c>
    </row>
    <row r="152" spans="1:8" ht="94.5">
      <c r="A152" s="220" t="s">
        <v>704</v>
      </c>
      <c r="B152" s="221"/>
      <c r="C152" s="221"/>
      <c r="D152" s="222" t="s">
        <v>705</v>
      </c>
      <c r="E152" s="221"/>
      <c r="F152" s="223">
        <v>430</v>
      </c>
      <c r="G152" s="223">
        <v>330</v>
      </c>
      <c r="H152" s="223">
        <v>330</v>
      </c>
    </row>
    <row r="153" spans="1:8" ht="15.75">
      <c r="A153" s="220" t="s">
        <v>696</v>
      </c>
      <c r="B153" s="222" t="s">
        <v>697</v>
      </c>
      <c r="C153" s="222" t="s">
        <v>563</v>
      </c>
      <c r="D153" s="222" t="s">
        <v>705</v>
      </c>
      <c r="E153" s="221"/>
      <c r="F153" s="223">
        <v>430</v>
      </c>
      <c r="G153" s="223">
        <v>330</v>
      </c>
      <c r="H153" s="223">
        <v>330</v>
      </c>
    </row>
    <row r="154" spans="1:8" ht="63">
      <c r="A154" s="220" t="s">
        <v>1381</v>
      </c>
      <c r="B154" s="222" t="s">
        <v>697</v>
      </c>
      <c r="C154" s="222" t="s">
        <v>563</v>
      </c>
      <c r="D154" s="222" t="s">
        <v>706</v>
      </c>
      <c r="E154" s="221"/>
      <c r="F154" s="223">
        <v>400</v>
      </c>
      <c r="G154" s="223">
        <v>300</v>
      </c>
      <c r="H154" s="223">
        <v>300</v>
      </c>
    </row>
    <row r="155" spans="1:8" ht="47.25">
      <c r="A155" s="220" t="s">
        <v>604</v>
      </c>
      <c r="B155" s="222" t="s">
        <v>697</v>
      </c>
      <c r="C155" s="222" t="s">
        <v>563</v>
      </c>
      <c r="D155" s="222" t="s">
        <v>706</v>
      </c>
      <c r="E155" s="222" t="s">
        <v>605</v>
      </c>
      <c r="F155" s="223">
        <v>150</v>
      </c>
      <c r="G155" s="223">
        <v>150</v>
      </c>
      <c r="H155" s="223">
        <v>150</v>
      </c>
    </row>
    <row r="156" spans="1:8" ht="63">
      <c r="A156" s="220" t="s">
        <v>548</v>
      </c>
      <c r="B156" s="222" t="s">
        <v>697</v>
      </c>
      <c r="C156" s="222" t="s">
        <v>563</v>
      </c>
      <c r="D156" s="222" t="s">
        <v>706</v>
      </c>
      <c r="E156" s="222" t="s">
        <v>549</v>
      </c>
      <c r="F156" s="223">
        <v>250</v>
      </c>
      <c r="G156" s="223">
        <v>150</v>
      </c>
      <c r="H156" s="223">
        <v>150</v>
      </c>
    </row>
    <row r="157" spans="1:8" ht="63">
      <c r="A157" s="220" t="s">
        <v>707</v>
      </c>
      <c r="B157" s="222" t="s">
        <v>697</v>
      </c>
      <c r="C157" s="222" t="s">
        <v>563</v>
      </c>
      <c r="D157" s="222" t="s">
        <v>708</v>
      </c>
      <c r="E157" s="221"/>
      <c r="F157" s="223">
        <v>30</v>
      </c>
      <c r="G157" s="223">
        <v>30</v>
      </c>
      <c r="H157" s="223">
        <v>30</v>
      </c>
    </row>
    <row r="158" spans="1:8" ht="47.25">
      <c r="A158" s="220" t="s">
        <v>604</v>
      </c>
      <c r="B158" s="222" t="s">
        <v>697</v>
      </c>
      <c r="C158" s="222" t="s">
        <v>563</v>
      </c>
      <c r="D158" s="222" t="s">
        <v>708</v>
      </c>
      <c r="E158" s="222" t="s">
        <v>605</v>
      </c>
      <c r="F158" s="223">
        <v>30</v>
      </c>
      <c r="G158" s="223">
        <v>30</v>
      </c>
      <c r="H158" s="223">
        <v>30</v>
      </c>
    </row>
    <row r="159" spans="1:8" ht="31.5">
      <c r="A159" s="220" t="s">
        <v>709</v>
      </c>
      <c r="B159" s="221"/>
      <c r="C159" s="221"/>
      <c r="D159" s="222" t="s">
        <v>710</v>
      </c>
      <c r="E159" s="221"/>
      <c r="F159" s="223">
        <v>11923.30132</v>
      </c>
      <c r="G159" s="223">
        <v>11551.944299999999</v>
      </c>
      <c r="H159" s="223">
        <v>11551.944299999999</v>
      </c>
    </row>
    <row r="160" spans="1:8" ht="94.5">
      <c r="A160" s="220" t="s">
        <v>711</v>
      </c>
      <c r="B160" s="221"/>
      <c r="C160" s="221"/>
      <c r="D160" s="222" t="s">
        <v>712</v>
      </c>
      <c r="E160" s="221"/>
      <c r="F160" s="223">
        <v>11923.30132</v>
      </c>
      <c r="G160" s="223">
        <v>11551.944299999999</v>
      </c>
      <c r="H160" s="223">
        <v>11551.944299999999</v>
      </c>
    </row>
    <row r="161" spans="1:8" ht="15.75">
      <c r="A161" s="220" t="s">
        <v>696</v>
      </c>
      <c r="B161" s="222" t="s">
        <v>697</v>
      </c>
      <c r="C161" s="222" t="s">
        <v>563</v>
      </c>
      <c r="D161" s="222" t="s">
        <v>712</v>
      </c>
      <c r="E161" s="221"/>
      <c r="F161" s="223">
        <v>11923.30132</v>
      </c>
      <c r="G161" s="223">
        <v>11551.944299999999</v>
      </c>
      <c r="H161" s="223">
        <v>11551.944299999999</v>
      </c>
    </row>
    <row r="162" spans="1:8" ht="47.25">
      <c r="A162" s="220" t="s">
        <v>546</v>
      </c>
      <c r="B162" s="222" t="s">
        <v>697</v>
      </c>
      <c r="C162" s="222" t="s">
        <v>563</v>
      </c>
      <c r="D162" s="222" t="s">
        <v>713</v>
      </c>
      <c r="E162" s="221"/>
      <c r="F162" s="223">
        <v>1073.15013</v>
      </c>
      <c r="G162" s="223">
        <v>1073.15013</v>
      </c>
      <c r="H162" s="223">
        <v>1073.15013</v>
      </c>
    </row>
    <row r="163" spans="1:8" ht="63">
      <c r="A163" s="220" t="s">
        <v>548</v>
      </c>
      <c r="B163" s="222" t="s">
        <v>697</v>
      </c>
      <c r="C163" s="222" t="s">
        <v>563</v>
      </c>
      <c r="D163" s="222" t="s">
        <v>713</v>
      </c>
      <c r="E163" s="222" t="s">
        <v>549</v>
      </c>
      <c r="F163" s="223">
        <v>1073.15013</v>
      </c>
      <c r="G163" s="223">
        <v>1073.15013</v>
      </c>
      <c r="H163" s="223">
        <v>1073.15013</v>
      </c>
    </row>
    <row r="164" spans="1:8" ht="47.25">
      <c r="A164" s="220" t="s">
        <v>714</v>
      </c>
      <c r="B164" s="222" t="s">
        <v>697</v>
      </c>
      <c r="C164" s="222" t="s">
        <v>563</v>
      </c>
      <c r="D164" s="222" t="s">
        <v>715</v>
      </c>
      <c r="E164" s="221"/>
      <c r="F164" s="223">
        <v>10850.15119</v>
      </c>
      <c r="G164" s="223">
        <v>10478.794169999999</v>
      </c>
      <c r="H164" s="223">
        <v>10478.794169999999</v>
      </c>
    </row>
    <row r="165" spans="1:8" ht="63">
      <c r="A165" s="220" t="s">
        <v>548</v>
      </c>
      <c r="B165" s="222" t="s">
        <v>697</v>
      </c>
      <c r="C165" s="222" t="s">
        <v>563</v>
      </c>
      <c r="D165" s="222" t="s">
        <v>715</v>
      </c>
      <c r="E165" s="222" t="s">
        <v>549</v>
      </c>
      <c r="F165" s="223">
        <v>10850.15119</v>
      </c>
      <c r="G165" s="223">
        <v>10478.794169999999</v>
      </c>
      <c r="H165" s="223">
        <v>10478.794169999999</v>
      </c>
    </row>
    <row r="166" spans="1:8" ht="78.75">
      <c r="A166" s="220" t="s">
        <v>685</v>
      </c>
      <c r="B166" s="221"/>
      <c r="C166" s="221"/>
      <c r="D166" s="222" t="s">
        <v>716</v>
      </c>
      <c r="E166" s="221"/>
      <c r="F166" s="223">
        <v>3068.9704299999999</v>
      </c>
      <c r="G166" s="223">
        <v>3068.9704299999999</v>
      </c>
      <c r="H166" s="223">
        <v>3068.9704299999999</v>
      </c>
    </row>
    <row r="167" spans="1:8" ht="94.5">
      <c r="A167" s="220" t="s">
        <v>610</v>
      </c>
      <c r="B167" s="221"/>
      <c r="C167" s="221"/>
      <c r="D167" s="222" t="s">
        <v>717</v>
      </c>
      <c r="E167" s="221"/>
      <c r="F167" s="223">
        <v>3068.9704299999999</v>
      </c>
      <c r="G167" s="223">
        <v>3068.9704299999999</v>
      </c>
      <c r="H167" s="223">
        <v>3068.9704299999999</v>
      </c>
    </row>
    <row r="168" spans="1:8" ht="31.5">
      <c r="A168" s="220" t="s">
        <v>718</v>
      </c>
      <c r="B168" s="222" t="s">
        <v>697</v>
      </c>
      <c r="C168" s="222" t="s">
        <v>719</v>
      </c>
      <c r="D168" s="222" t="s">
        <v>717</v>
      </c>
      <c r="E168" s="221"/>
      <c r="F168" s="223">
        <v>3068.9704299999999</v>
      </c>
      <c r="G168" s="223">
        <v>3068.9704299999999</v>
      </c>
      <c r="H168" s="223">
        <v>3068.9704299999999</v>
      </c>
    </row>
    <row r="169" spans="1:8" ht="63">
      <c r="A169" s="220" t="s">
        <v>612</v>
      </c>
      <c r="B169" s="222" t="s">
        <v>697</v>
      </c>
      <c r="C169" s="222" t="s">
        <v>719</v>
      </c>
      <c r="D169" s="222" t="s">
        <v>720</v>
      </c>
      <c r="E169" s="221"/>
      <c r="F169" s="223">
        <v>3068.9704299999999</v>
      </c>
      <c r="G169" s="223">
        <v>3068.9704299999999</v>
      </c>
      <c r="H169" s="223">
        <v>3068.9704299999999</v>
      </c>
    </row>
    <row r="170" spans="1:8" ht="126">
      <c r="A170" s="220" t="s">
        <v>602</v>
      </c>
      <c r="B170" s="222" t="s">
        <v>697</v>
      </c>
      <c r="C170" s="222" t="s">
        <v>719</v>
      </c>
      <c r="D170" s="222" t="s">
        <v>720</v>
      </c>
      <c r="E170" s="222" t="s">
        <v>603</v>
      </c>
      <c r="F170" s="223">
        <v>2600.7649999999999</v>
      </c>
      <c r="G170" s="223">
        <v>2600.7649999999999</v>
      </c>
      <c r="H170" s="223">
        <v>2600.7649999999999</v>
      </c>
    </row>
    <row r="171" spans="1:8" ht="47.25">
      <c r="A171" s="220" t="s">
        <v>604</v>
      </c>
      <c r="B171" s="222" t="s">
        <v>697</v>
      </c>
      <c r="C171" s="222" t="s">
        <v>719</v>
      </c>
      <c r="D171" s="222" t="s">
        <v>720</v>
      </c>
      <c r="E171" s="222" t="s">
        <v>605</v>
      </c>
      <c r="F171" s="223">
        <v>465.70542999999998</v>
      </c>
      <c r="G171" s="223">
        <v>465.70542999999998</v>
      </c>
      <c r="H171" s="223">
        <v>465.70542999999998</v>
      </c>
    </row>
    <row r="172" spans="1:8" ht="31.5">
      <c r="A172" s="220" t="s">
        <v>608</v>
      </c>
      <c r="B172" s="222" t="s">
        <v>697</v>
      </c>
      <c r="C172" s="222" t="s">
        <v>719</v>
      </c>
      <c r="D172" s="222" t="s">
        <v>720</v>
      </c>
      <c r="E172" s="222" t="s">
        <v>609</v>
      </c>
      <c r="F172" s="223">
        <v>2.5</v>
      </c>
      <c r="G172" s="223">
        <v>2.5</v>
      </c>
      <c r="H172" s="223">
        <v>2.5</v>
      </c>
    </row>
    <row r="173" spans="1:8" ht="78.75">
      <c r="A173" s="220" t="s">
        <v>721</v>
      </c>
      <c r="B173" s="221"/>
      <c r="C173" s="221"/>
      <c r="D173" s="222" t="s">
        <v>722</v>
      </c>
      <c r="E173" s="221"/>
      <c r="F173" s="223">
        <v>11527.597</v>
      </c>
      <c r="G173" s="223">
        <v>10627.7</v>
      </c>
      <c r="H173" s="223">
        <v>10627.7</v>
      </c>
    </row>
    <row r="174" spans="1:8" ht="47.25">
      <c r="A174" s="220" t="s">
        <v>723</v>
      </c>
      <c r="B174" s="221"/>
      <c r="C174" s="221"/>
      <c r="D174" s="222" t="s">
        <v>724</v>
      </c>
      <c r="E174" s="221"/>
      <c r="F174" s="223">
        <v>1001.897</v>
      </c>
      <c r="G174" s="223">
        <v>402</v>
      </c>
      <c r="H174" s="223">
        <v>402</v>
      </c>
    </row>
    <row r="175" spans="1:8" ht="63">
      <c r="A175" s="220" t="s">
        <v>725</v>
      </c>
      <c r="B175" s="221"/>
      <c r="C175" s="221"/>
      <c r="D175" s="222" t="s">
        <v>726</v>
      </c>
      <c r="E175" s="221"/>
      <c r="F175" s="223">
        <v>302</v>
      </c>
      <c r="G175" s="223">
        <v>302</v>
      </c>
      <c r="H175" s="223">
        <v>302</v>
      </c>
    </row>
    <row r="176" spans="1:8" ht="31.5">
      <c r="A176" s="220" t="s">
        <v>598</v>
      </c>
      <c r="B176" s="222" t="s">
        <v>544</v>
      </c>
      <c r="C176" s="222" t="s">
        <v>599</v>
      </c>
      <c r="D176" s="222" t="s">
        <v>726</v>
      </c>
      <c r="E176" s="221"/>
      <c r="F176" s="223">
        <v>130</v>
      </c>
      <c r="G176" s="223">
        <v>130</v>
      </c>
      <c r="H176" s="223">
        <v>130</v>
      </c>
    </row>
    <row r="177" spans="1:8" ht="63">
      <c r="A177" s="220" t="s">
        <v>727</v>
      </c>
      <c r="B177" s="222" t="s">
        <v>544</v>
      </c>
      <c r="C177" s="222" t="s">
        <v>599</v>
      </c>
      <c r="D177" s="222" t="s">
        <v>728</v>
      </c>
      <c r="E177" s="221"/>
      <c r="F177" s="223">
        <v>130</v>
      </c>
      <c r="G177" s="223">
        <v>130</v>
      </c>
      <c r="H177" s="223">
        <v>130</v>
      </c>
    </row>
    <row r="178" spans="1:8" ht="47.25">
      <c r="A178" s="220" t="s">
        <v>604</v>
      </c>
      <c r="B178" s="222" t="s">
        <v>544</v>
      </c>
      <c r="C178" s="222" t="s">
        <v>599</v>
      </c>
      <c r="D178" s="222" t="s">
        <v>728</v>
      </c>
      <c r="E178" s="222" t="s">
        <v>605</v>
      </c>
      <c r="F178" s="223">
        <v>130</v>
      </c>
      <c r="G178" s="223">
        <v>130</v>
      </c>
      <c r="H178" s="223">
        <v>130</v>
      </c>
    </row>
    <row r="179" spans="1:8" ht="31.5">
      <c r="A179" s="220" t="s">
        <v>729</v>
      </c>
      <c r="B179" s="222" t="s">
        <v>639</v>
      </c>
      <c r="C179" s="222" t="s">
        <v>730</v>
      </c>
      <c r="D179" s="222" t="s">
        <v>726</v>
      </c>
      <c r="E179" s="221"/>
      <c r="F179" s="223">
        <v>172</v>
      </c>
      <c r="G179" s="223">
        <v>172</v>
      </c>
      <c r="H179" s="223">
        <v>172</v>
      </c>
    </row>
    <row r="180" spans="1:8" ht="47.25">
      <c r="A180" s="220" t="s">
        <v>731</v>
      </c>
      <c r="B180" s="222" t="s">
        <v>639</v>
      </c>
      <c r="C180" s="222" t="s">
        <v>730</v>
      </c>
      <c r="D180" s="222" t="s">
        <v>732</v>
      </c>
      <c r="E180" s="221"/>
      <c r="F180" s="223">
        <v>100</v>
      </c>
      <c r="G180" s="223">
        <v>100</v>
      </c>
      <c r="H180" s="223">
        <v>100</v>
      </c>
    </row>
    <row r="181" spans="1:8" ht="31.5">
      <c r="A181" s="220" t="s">
        <v>643</v>
      </c>
      <c r="B181" s="222" t="s">
        <v>639</v>
      </c>
      <c r="C181" s="222" t="s">
        <v>730</v>
      </c>
      <c r="D181" s="222" t="s">
        <v>732</v>
      </c>
      <c r="E181" s="222" t="s">
        <v>644</v>
      </c>
      <c r="F181" s="223">
        <v>100</v>
      </c>
      <c r="G181" s="223">
        <v>100</v>
      </c>
      <c r="H181" s="223">
        <v>100</v>
      </c>
    </row>
    <row r="182" spans="1:8" ht="47.25">
      <c r="A182" s="220" t="s">
        <v>733</v>
      </c>
      <c r="B182" s="222" t="s">
        <v>639</v>
      </c>
      <c r="C182" s="222" t="s">
        <v>730</v>
      </c>
      <c r="D182" s="222" t="s">
        <v>734</v>
      </c>
      <c r="E182" s="221"/>
      <c r="F182" s="223">
        <v>72</v>
      </c>
      <c r="G182" s="223">
        <v>72</v>
      </c>
      <c r="H182" s="223">
        <v>72</v>
      </c>
    </row>
    <row r="183" spans="1:8" ht="31.5">
      <c r="A183" s="220" t="s">
        <v>643</v>
      </c>
      <c r="B183" s="222" t="s">
        <v>639</v>
      </c>
      <c r="C183" s="222" t="s">
        <v>730</v>
      </c>
      <c r="D183" s="222" t="s">
        <v>734</v>
      </c>
      <c r="E183" s="222" t="s">
        <v>644</v>
      </c>
      <c r="F183" s="223">
        <v>72</v>
      </c>
      <c r="G183" s="223">
        <v>72</v>
      </c>
      <c r="H183" s="223">
        <v>72</v>
      </c>
    </row>
    <row r="184" spans="1:8" ht="47.25">
      <c r="A184" s="220" t="s">
        <v>735</v>
      </c>
      <c r="B184" s="221"/>
      <c r="C184" s="221"/>
      <c r="D184" s="222" t="s">
        <v>736</v>
      </c>
      <c r="E184" s="221"/>
      <c r="F184" s="223">
        <v>100</v>
      </c>
      <c r="G184" s="223">
        <v>100</v>
      </c>
      <c r="H184" s="223">
        <v>100</v>
      </c>
    </row>
    <row r="185" spans="1:8" ht="31.5">
      <c r="A185" s="220" t="s">
        <v>737</v>
      </c>
      <c r="B185" s="222" t="s">
        <v>639</v>
      </c>
      <c r="C185" s="222" t="s">
        <v>576</v>
      </c>
      <c r="D185" s="222" t="s">
        <v>736</v>
      </c>
      <c r="E185" s="221"/>
      <c r="F185" s="223">
        <v>100</v>
      </c>
      <c r="G185" s="223">
        <v>100</v>
      </c>
      <c r="H185" s="223">
        <v>100</v>
      </c>
    </row>
    <row r="186" spans="1:8" ht="47.25">
      <c r="A186" s="220" t="s">
        <v>738</v>
      </c>
      <c r="B186" s="222" t="s">
        <v>639</v>
      </c>
      <c r="C186" s="222" t="s">
        <v>576</v>
      </c>
      <c r="D186" s="222" t="s">
        <v>739</v>
      </c>
      <c r="E186" s="221"/>
      <c r="F186" s="223">
        <v>100</v>
      </c>
      <c r="G186" s="223">
        <v>100</v>
      </c>
      <c r="H186" s="223">
        <v>100</v>
      </c>
    </row>
    <row r="187" spans="1:8" ht="31.5">
      <c r="A187" s="220" t="s">
        <v>643</v>
      </c>
      <c r="B187" s="222" t="s">
        <v>639</v>
      </c>
      <c r="C187" s="222" t="s">
        <v>576</v>
      </c>
      <c r="D187" s="222" t="s">
        <v>739</v>
      </c>
      <c r="E187" s="222" t="s">
        <v>644</v>
      </c>
      <c r="F187" s="223">
        <v>100</v>
      </c>
      <c r="G187" s="223">
        <v>100</v>
      </c>
      <c r="H187" s="223">
        <v>100</v>
      </c>
    </row>
    <row r="188" spans="1:8" ht="47.25">
      <c r="A188" s="220" t="s">
        <v>740</v>
      </c>
      <c r="B188" s="221"/>
      <c r="C188" s="221"/>
      <c r="D188" s="222" t="s">
        <v>741</v>
      </c>
      <c r="E188" s="221"/>
      <c r="F188" s="223">
        <v>599.89700000000005</v>
      </c>
      <c r="G188" s="223">
        <v>0</v>
      </c>
      <c r="H188" s="223">
        <v>0</v>
      </c>
    </row>
    <row r="189" spans="1:8" ht="15.75">
      <c r="A189" s="220" t="s">
        <v>742</v>
      </c>
      <c r="B189" s="222" t="s">
        <v>544</v>
      </c>
      <c r="C189" s="222" t="s">
        <v>544</v>
      </c>
      <c r="D189" s="222" t="s">
        <v>741</v>
      </c>
      <c r="E189" s="221"/>
      <c r="F189" s="223">
        <v>599.89700000000005</v>
      </c>
      <c r="G189" s="223">
        <v>0</v>
      </c>
      <c r="H189" s="223">
        <v>0</v>
      </c>
    </row>
    <row r="190" spans="1:8" ht="47.25">
      <c r="A190" s="220" t="s">
        <v>743</v>
      </c>
      <c r="B190" s="222" t="s">
        <v>544</v>
      </c>
      <c r="C190" s="222" t="s">
        <v>544</v>
      </c>
      <c r="D190" s="222" t="s">
        <v>744</v>
      </c>
      <c r="E190" s="221"/>
      <c r="F190" s="223">
        <v>599.89700000000005</v>
      </c>
      <c r="G190" s="223">
        <v>0</v>
      </c>
      <c r="H190" s="223">
        <v>0</v>
      </c>
    </row>
    <row r="191" spans="1:8" ht="63">
      <c r="A191" s="220" t="s">
        <v>548</v>
      </c>
      <c r="B191" s="222" t="s">
        <v>544</v>
      </c>
      <c r="C191" s="222" t="s">
        <v>544</v>
      </c>
      <c r="D191" s="222" t="s">
        <v>744</v>
      </c>
      <c r="E191" s="222" t="s">
        <v>549</v>
      </c>
      <c r="F191" s="223">
        <v>599.89700000000005</v>
      </c>
      <c r="G191" s="223">
        <v>0</v>
      </c>
      <c r="H191" s="223">
        <v>0</v>
      </c>
    </row>
    <row r="192" spans="1:8" ht="31.5">
      <c r="A192" s="220" t="s">
        <v>745</v>
      </c>
      <c r="B192" s="221"/>
      <c r="C192" s="221"/>
      <c r="D192" s="222" t="s">
        <v>746</v>
      </c>
      <c r="E192" s="221"/>
      <c r="F192" s="223">
        <v>9225.7000000000007</v>
      </c>
      <c r="G192" s="223">
        <v>9225.7000000000007</v>
      </c>
      <c r="H192" s="223">
        <v>9225.7000000000007</v>
      </c>
    </row>
    <row r="193" spans="1:8" ht="63">
      <c r="A193" s="220" t="s">
        <v>747</v>
      </c>
      <c r="B193" s="221"/>
      <c r="C193" s="221"/>
      <c r="D193" s="222" t="s">
        <v>748</v>
      </c>
      <c r="E193" s="221"/>
      <c r="F193" s="223">
        <v>100</v>
      </c>
      <c r="G193" s="223">
        <v>100</v>
      </c>
      <c r="H193" s="223">
        <v>100</v>
      </c>
    </row>
    <row r="194" spans="1:8" ht="31.5">
      <c r="A194" s="220" t="s">
        <v>729</v>
      </c>
      <c r="B194" s="222" t="s">
        <v>639</v>
      </c>
      <c r="C194" s="222" t="s">
        <v>730</v>
      </c>
      <c r="D194" s="222" t="s">
        <v>748</v>
      </c>
      <c r="E194" s="221"/>
      <c r="F194" s="223">
        <v>100</v>
      </c>
      <c r="G194" s="223">
        <v>100</v>
      </c>
      <c r="H194" s="223">
        <v>100</v>
      </c>
    </row>
    <row r="195" spans="1:8" ht="63">
      <c r="A195" s="220" t="s">
        <v>749</v>
      </c>
      <c r="B195" s="222" t="s">
        <v>639</v>
      </c>
      <c r="C195" s="222" t="s">
        <v>730</v>
      </c>
      <c r="D195" s="222" t="s">
        <v>750</v>
      </c>
      <c r="E195" s="221"/>
      <c r="F195" s="223">
        <v>100</v>
      </c>
      <c r="G195" s="223">
        <v>100</v>
      </c>
      <c r="H195" s="223">
        <v>100</v>
      </c>
    </row>
    <row r="196" spans="1:8" ht="31.5">
      <c r="A196" s="220" t="s">
        <v>643</v>
      </c>
      <c r="B196" s="222" t="s">
        <v>639</v>
      </c>
      <c r="C196" s="222" t="s">
        <v>730</v>
      </c>
      <c r="D196" s="222" t="s">
        <v>750</v>
      </c>
      <c r="E196" s="222" t="s">
        <v>644</v>
      </c>
      <c r="F196" s="223">
        <v>100</v>
      </c>
      <c r="G196" s="223">
        <v>100</v>
      </c>
      <c r="H196" s="223">
        <v>100</v>
      </c>
    </row>
    <row r="197" spans="1:8" ht="31.5">
      <c r="A197" s="220" t="s">
        <v>751</v>
      </c>
      <c r="B197" s="221"/>
      <c r="C197" s="221"/>
      <c r="D197" s="222" t="s">
        <v>752</v>
      </c>
      <c r="E197" s="221"/>
      <c r="F197" s="223">
        <v>9125.7000000000007</v>
      </c>
      <c r="G197" s="223">
        <v>9125.7000000000007</v>
      </c>
      <c r="H197" s="223">
        <v>9125.7000000000007</v>
      </c>
    </row>
    <row r="198" spans="1:8" ht="15.75">
      <c r="A198" s="220" t="s">
        <v>742</v>
      </c>
      <c r="B198" s="222" t="s">
        <v>544</v>
      </c>
      <c r="C198" s="222" t="s">
        <v>544</v>
      </c>
      <c r="D198" s="222" t="s">
        <v>752</v>
      </c>
      <c r="E198" s="221"/>
      <c r="F198" s="223">
        <v>9125.7000000000007</v>
      </c>
      <c r="G198" s="223">
        <v>9125.7000000000007</v>
      </c>
      <c r="H198" s="223">
        <v>9125.7000000000007</v>
      </c>
    </row>
    <row r="199" spans="1:8" ht="47.25">
      <c r="A199" s="220" t="s">
        <v>546</v>
      </c>
      <c r="B199" s="222" t="s">
        <v>544</v>
      </c>
      <c r="C199" s="222" t="s">
        <v>544</v>
      </c>
      <c r="D199" s="222" t="s">
        <v>753</v>
      </c>
      <c r="E199" s="221"/>
      <c r="F199" s="223">
        <v>594.726</v>
      </c>
      <c r="G199" s="223">
        <v>594.726</v>
      </c>
      <c r="H199" s="223">
        <v>594.726</v>
      </c>
    </row>
    <row r="200" spans="1:8" ht="63">
      <c r="A200" s="220" t="s">
        <v>548</v>
      </c>
      <c r="B200" s="222" t="s">
        <v>544</v>
      </c>
      <c r="C200" s="222" t="s">
        <v>544</v>
      </c>
      <c r="D200" s="222" t="s">
        <v>753</v>
      </c>
      <c r="E200" s="222" t="s">
        <v>549</v>
      </c>
      <c r="F200" s="223">
        <v>594.726</v>
      </c>
      <c r="G200" s="223">
        <v>594.726</v>
      </c>
      <c r="H200" s="223">
        <v>594.726</v>
      </c>
    </row>
    <row r="201" spans="1:8" ht="78.75">
      <c r="A201" s="220" t="s">
        <v>754</v>
      </c>
      <c r="B201" s="222" t="s">
        <v>544</v>
      </c>
      <c r="C201" s="222" t="s">
        <v>544</v>
      </c>
      <c r="D201" s="222" t="s">
        <v>755</v>
      </c>
      <c r="E201" s="221"/>
      <c r="F201" s="223">
        <v>5366.6239999999998</v>
      </c>
      <c r="G201" s="223">
        <v>5366.6239999999998</v>
      </c>
      <c r="H201" s="223">
        <v>5366.6239999999998</v>
      </c>
    </row>
    <row r="202" spans="1:8" ht="63">
      <c r="A202" s="220" t="s">
        <v>548</v>
      </c>
      <c r="B202" s="222" t="s">
        <v>544</v>
      </c>
      <c r="C202" s="222" t="s">
        <v>544</v>
      </c>
      <c r="D202" s="222" t="s">
        <v>755</v>
      </c>
      <c r="E202" s="222" t="s">
        <v>549</v>
      </c>
      <c r="F202" s="223">
        <v>5366.6239999999998</v>
      </c>
      <c r="G202" s="223">
        <v>5366.6239999999998</v>
      </c>
      <c r="H202" s="223">
        <v>5366.6239999999998</v>
      </c>
    </row>
    <row r="203" spans="1:8" ht="31.5">
      <c r="A203" s="220" t="s">
        <v>756</v>
      </c>
      <c r="B203" s="222" t="s">
        <v>544</v>
      </c>
      <c r="C203" s="222" t="s">
        <v>544</v>
      </c>
      <c r="D203" s="222" t="s">
        <v>757</v>
      </c>
      <c r="E203" s="221"/>
      <c r="F203" s="223">
        <v>158.5</v>
      </c>
      <c r="G203" s="223">
        <v>158.5</v>
      </c>
      <c r="H203" s="223">
        <v>158.5</v>
      </c>
    </row>
    <row r="204" spans="1:8" ht="63">
      <c r="A204" s="220" t="s">
        <v>548</v>
      </c>
      <c r="B204" s="222" t="s">
        <v>544</v>
      </c>
      <c r="C204" s="222" t="s">
        <v>544</v>
      </c>
      <c r="D204" s="222" t="s">
        <v>757</v>
      </c>
      <c r="E204" s="222" t="s">
        <v>549</v>
      </c>
      <c r="F204" s="223">
        <v>158.5</v>
      </c>
      <c r="G204" s="223">
        <v>158.5</v>
      </c>
      <c r="H204" s="223">
        <v>158.5</v>
      </c>
    </row>
    <row r="205" spans="1:8" ht="94.5">
      <c r="A205" s="220" t="s">
        <v>758</v>
      </c>
      <c r="B205" s="222" t="s">
        <v>544</v>
      </c>
      <c r="C205" s="222" t="s">
        <v>544</v>
      </c>
      <c r="D205" s="222" t="s">
        <v>759</v>
      </c>
      <c r="E205" s="221"/>
      <c r="F205" s="223">
        <v>168</v>
      </c>
      <c r="G205" s="223">
        <v>168</v>
      </c>
      <c r="H205" s="223">
        <v>168</v>
      </c>
    </row>
    <row r="206" spans="1:8" ht="63">
      <c r="A206" s="220" t="s">
        <v>548</v>
      </c>
      <c r="B206" s="222" t="s">
        <v>544</v>
      </c>
      <c r="C206" s="222" t="s">
        <v>544</v>
      </c>
      <c r="D206" s="222" t="s">
        <v>759</v>
      </c>
      <c r="E206" s="222" t="s">
        <v>549</v>
      </c>
      <c r="F206" s="223">
        <v>168</v>
      </c>
      <c r="G206" s="223">
        <v>168</v>
      </c>
      <c r="H206" s="223">
        <v>168</v>
      </c>
    </row>
    <row r="207" spans="1:8" ht="63">
      <c r="A207" s="220" t="s">
        <v>760</v>
      </c>
      <c r="B207" s="222" t="s">
        <v>544</v>
      </c>
      <c r="C207" s="222" t="s">
        <v>544</v>
      </c>
      <c r="D207" s="222" t="s">
        <v>761</v>
      </c>
      <c r="E207" s="221"/>
      <c r="F207" s="223">
        <v>2837.85</v>
      </c>
      <c r="G207" s="223">
        <v>2837.85</v>
      </c>
      <c r="H207" s="223">
        <v>2837.85</v>
      </c>
    </row>
    <row r="208" spans="1:8" ht="63">
      <c r="A208" s="220" t="s">
        <v>548</v>
      </c>
      <c r="B208" s="222" t="s">
        <v>544</v>
      </c>
      <c r="C208" s="222" t="s">
        <v>544</v>
      </c>
      <c r="D208" s="222" t="s">
        <v>761</v>
      </c>
      <c r="E208" s="222" t="s">
        <v>549</v>
      </c>
      <c r="F208" s="223">
        <v>2837.85</v>
      </c>
      <c r="G208" s="223">
        <v>2837.85</v>
      </c>
      <c r="H208" s="223">
        <v>2837.85</v>
      </c>
    </row>
    <row r="209" spans="1:8" ht="47.25">
      <c r="A209" s="220" t="s">
        <v>762</v>
      </c>
      <c r="B209" s="221"/>
      <c r="C209" s="221"/>
      <c r="D209" s="222" t="s">
        <v>763</v>
      </c>
      <c r="E209" s="221"/>
      <c r="F209" s="223">
        <v>1300</v>
      </c>
      <c r="G209" s="223">
        <v>1000</v>
      </c>
      <c r="H209" s="223">
        <v>1000</v>
      </c>
    </row>
    <row r="210" spans="1:8" ht="31.5">
      <c r="A210" s="220" t="s">
        <v>764</v>
      </c>
      <c r="B210" s="221"/>
      <c r="C210" s="221"/>
      <c r="D210" s="222" t="s">
        <v>765</v>
      </c>
      <c r="E210" s="221"/>
      <c r="F210" s="223">
        <v>1300</v>
      </c>
      <c r="G210" s="223">
        <v>1000</v>
      </c>
      <c r="H210" s="223">
        <v>1000</v>
      </c>
    </row>
    <row r="211" spans="1:8" ht="15.75">
      <c r="A211" s="220" t="s">
        <v>742</v>
      </c>
      <c r="B211" s="222" t="s">
        <v>544</v>
      </c>
      <c r="C211" s="222" t="s">
        <v>544</v>
      </c>
      <c r="D211" s="222" t="s">
        <v>765</v>
      </c>
      <c r="E211" s="221"/>
      <c r="F211" s="223">
        <v>1300</v>
      </c>
      <c r="G211" s="223">
        <v>1000</v>
      </c>
      <c r="H211" s="223">
        <v>1000</v>
      </c>
    </row>
    <row r="212" spans="1:8" ht="63">
      <c r="A212" s="220" t="s">
        <v>766</v>
      </c>
      <c r="B212" s="222" t="s">
        <v>544</v>
      </c>
      <c r="C212" s="222" t="s">
        <v>544</v>
      </c>
      <c r="D212" s="222" t="s">
        <v>767</v>
      </c>
      <c r="E212" s="221"/>
      <c r="F212" s="223">
        <v>740</v>
      </c>
      <c r="G212" s="223">
        <v>740</v>
      </c>
      <c r="H212" s="223">
        <v>740</v>
      </c>
    </row>
    <row r="213" spans="1:8" ht="63">
      <c r="A213" s="220" t="s">
        <v>548</v>
      </c>
      <c r="B213" s="222" t="s">
        <v>544</v>
      </c>
      <c r="C213" s="222" t="s">
        <v>544</v>
      </c>
      <c r="D213" s="222" t="s">
        <v>767</v>
      </c>
      <c r="E213" s="222" t="s">
        <v>549</v>
      </c>
      <c r="F213" s="223">
        <v>740</v>
      </c>
      <c r="G213" s="223">
        <v>740</v>
      </c>
      <c r="H213" s="223">
        <v>740</v>
      </c>
    </row>
    <row r="214" spans="1:8" ht="31.5">
      <c r="A214" s="220" t="s">
        <v>768</v>
      </c>
      <c r="B214" s="222" t="s">
        <v>544</v>
      </c>
      <c r="C214" s="222" t="s">
        <v>544</v>
      </c>
      <c r="D214" s="222" t="s">
        <v>769</v>
      </c>
      <c r="E214" s="221"/>
      <c r="F214" s="223">
        <v>560</v>
      </c>
      <c r="G214" s="223">
        <v>260</v>
      </c>
      <c r="H214" s="223">
        <v>260</v>
      </c>
    </row>
    <row r="215" spans="1:8" ht="63">
      <c r="A215" s="220" t="s">
        <v>548</v>
      </c>
      <c r="B215" s="222" t="s">
        <v>544</v>
      </c>
      <c r="C215" s="222" t="s">
        <v>544</v>
      </c>
      <c r="D215" s="222" t="s">
        <v>769</v>
      </c>
      <c r="E215" s="222" t="s">
        <v>549</v>
      </c>
      <c r="F215" s="223">
        <v>560</v>
      </c>
      <c r="G215" s="223">
        <v>260</v>
      </c>
      <c r="H215" s="223">
        <v>260</v>
      </c>
    </row>
    <row r="216" spans="1:8" ht="94.5">
      <c r="A216" s="220" t="s">
        <v>770</v>
      </c>
      <c r="B216" s="221"/>
      <c r="C216" s="221"/>
      <c r="D216" s="222" t="s">
        <v>771</v>
      </c>
      <c r="E216" s="221"/>
      <c r="F216" s="223">
        <v>52229.88106</v>
      </c>
      <c r="G216" s="223">
        <v>45783.153559999999</v>
      </c>
      <c r="H216" s="223">
        <v>38072.30356</v>
      </c>
    </row>
    <row r="217" spans="1:8" ht="15.75">
      <c r="A217" s="220" t="s">
        <v>772</v>
      </c>
      <c r="B217" s="221"/>
      <c r="C217" s="221"/>
      <c r="D217" s="222" t="s">
        <v>773</v>
      </c>
      <c r="E217" s="221"/>
      <c r="F217" s="223">
        <v>9875.3709999999992</v>
      </c>
      <c r="G217" s="223">
        <v>16316.112999999999</v>
      </c>
      <c r="H217" s="223">
        <v>8605.2630000000008</v>
      </c>
    </row>
    <row r="218" spans="1:8" ht="204.75">
      <c r="A218" s="220" t="s">
        <v>774</v>
      </c>
      <c r="B218" s="221"/>
      <c r="C218" s="221"/>
      <c r="D218" s="222" t="s">
        <v>775</v>
      </c>
      <c r="E218" s="221"/>
      <c r="F218" s="223">
        <v>9875.3709999999992</v>
      </c>
      <c r="G218" s="223">
        <v>16316.112999999999</v>
      </c>
      <c r="H218" s="223">
        <v>8605.2630000000008</v>
      </c>
    </row>
    <row r="219" spans="1:8" ht="31.5">
      <c r="A219" s="220" t="s">
        <v>662</v>
      </c>
      <c r="B219" s="222" t="s">
        <v>545</v>
      </c>
      <c r="C219" s="222" t="s">
        <v>663</v>
      </c>
      <c r="D219" s="222" t="s">
        <v>775</v>
      </c>
      <c r="E219" s="221"/>
      <c r="F219" s="223">
        <v>10</v>
      </c>
      <c r="G219" s="223">
        <v>10</v>
      </c>
      <c r="H219" s="223">
        <v>10</v>
      </c>
    </row>
    <row r="220" spans="1:8" ht="63">
      <c r="A220" s="220" t="s">
        <v>776</v>
      </c>
      <c r="B220" s="222" t="s">
        <v>545</v>
      </c>
      <c r="C220" s="222" t="s">
        <v>663</v>
      </c>
      <c r="D220" s="222" t="s">
        <v>777</v>
      </c>
      <c r="E220" s="221"/>
      <c r="F220" s="223">
        <v>10</v>
      </c>
      <c r="G220" s="223">
        <v>10</v>
      </c>
      <c r="H220" s="223">
        <v>10</v>
      </c>
    </row>
    <row r="221" spans="1:8" ht="47.25">
      <c r="A221" s="220" t="s">
        <v>604</v>
      </c>
      <c r="B221" s="222" t="s">
        <v>545</v>
      </c>
      <c r="C221" s="222" t="s">
        <v>663</v>
      </c>
      <c r="D221" s="222" t="s">
        <v>777</v>
      </c>
      <c r="E221" s="222" t="s">
        <v>605</v>
      </c>
      <c r="F221" s="223">
        <v>10</v>
      </c>
      <c r="G221" s="223">
        <v>10</v>
      </c>
      <c r="H221" s="223">
        <v>10</v>
      </c>
    </row>
    <row r="222" spans="1:8" ht="15.75">
      <c r="A222" s="220" t="s">
        <v>778</v>
      </c>
      <c r="B222" s="222" t="s">
        <v>719</v>
      </c>
      <c r="C222" s="222" t="s">
        <v>545</v>
      </c>
      <c r="D222" s="222" t="s">
        <v>775</v>
      </c>
      <c r="E222" s="221"/>
      <c r="F222" s="223">
        <v>6645</v>
      </c>
      <c r="G222" s="223">
        <v>6645</v>
      </c>
      <c r="H222" s="223">
        <v>6645</v>
      </c>
    </row>
    <row r="223" spans="1:8" ht="110.25">
      <c r="A223" s="220" t="s">
        <v>779</v>
      </c>
      <c r="B223" s="222" t="s">
        <v>719</v>
      </c>
      <c r="C223" s="222" t="s">
        <v>545</v>
      </c>
      <c r="D223" s="222" t="s">
        <v>780</v>
      </c>
      <c r="E223" s="221"/>
      <c r="F223" s="223">
        <v>30</v>
      </c>
      <c r="G223" s="223">
        <v>30</v>
      </c>
      <c r="H223" s="223">
        <v>30</v>
      </c>
    </row>
    <row r="224" spans="1:8" ht="47.25">
      <c r="A224" s="220" t="s">
        <v>604</v>
      </c>
      <c r="B224" s="222" t="s">
        <v>719</v>
      </c>
      <c r="C224" s="222" t="s">
        <v>545</v>
      </c>
      <c r="D224" s="222" t="s">
        <v>780</v>
      </c>
      <c r="E224" s="222" t="s">
        <v>605</v>
      </c>
      <c r="F224" s="223">
        <v>30</v>
      </c>
      <c r="G224" s="223">
        <v>30</v>
      </c>
      <c r="H224" s="223">
        <v>30</v>
      </c>
    </row>
    <row r="225" spans="1:8" ht="78.75">
      <c r="A225" s="220" t="s">
        <v>781</v>
      </c>
      <c r="B225" s="222" t="s">
        <v>719</v>
      </c>
      <c r="C225" s="222" t="s">
        <v>545</v>
      </c>
      <c r="D225" s="222" t="s">
        <v>782</v>
      </c>
      <c r="E225" s="221"/>
      <c r="F225" s="223">
        <v>15</v>
      </c>
      <c r="G225" s="223">
        <v>15</v>
      </c>
      <c r="H225" s="223">
        <v>15</v>
      </c>
    </row>
    <row r="226" spans="1:8" ht="47.25">
      <c r="A226" s="220" t="s">
        <v>604</v>
      </c>
      <c r="B226" s="222" t="s">
        <v>719</v>
      </c>
      <c r="C226" s="222" t="s">
        <v>545</v>
      </c>
      <c r="D226" s="222" t="s">
        <v>782</v>
      </c>
      <c r="E226" s="222" t="s">
        <v>605</v>
      </c>
      <c r="F226" s="223">
        <v>15</v>
      </c>
      <c r="G226" s="223">
        <v>15</v>
      </c>
      <c r="H226" s="223">
        <v>15</v>
      </c>
    </row>
    <row r="227" spans="1:8" ht="47.25">
      <c r="A227" s="220" t="s">
        <v>783</v>
      </c>
      <c r="B227" s="222" t="s">
        <v>719</v>
      </c>
      <c r="C227" s="222" t="s">
        <v>545</v>
      </c>
      <c r="D227" s="222" t="s">
        <v>784</v>
      </c>
      <c r="E227" s="221"/>
      <c r="F227" s="223">
        <v>5700</v>
      </c>
      <c r="G227" s="223">
        <v>5700</v>
      </c>
      <c r="H227" s="223">
        <v>5700</v>
      </c>
    </row>
    <row r="228" spans="1:8" ht="47.25">
      <c r="A228" s="220" t="s">
        <v>604</v>
      </c>
      <c r="B228" s="222" t="s">
        <v>719</v>
      </c>
      <c r="C228" s="222" t="s">
        <v>545</v>
      </c>
      <c r="D228" s="222" t="s">
        <v>784</v>
      </c>
      <c r="E228" s="222" t="s">
        <v>605</v>
      </c>
      <c r="F228" s="223">
        <v>5700</v>
      </c>
      <c r="G228" s="223">
        <v>5700</v>
      </c>
      <c r="H228" s="223">
        <v>5700</v>
      </c>
    </row>
    <row r="229" spans="1:8" ht="31.5">
      <c r="A229" s="220" t="s">
        <v>785</v>
      </c>
      <c r="B229" s="222" t="s">
        <v>719</v>
      </c>
      <c r="C229" s="222" t="s">
        <v>545</v>
      </c>
      <c r="D229" s="222" t="s">
        <v>786</v>
      </c>
      <c r="E229" s="221"/>
      <c r="F229" s="223">
        <v>200</v>
      </c>
      <c r="G229" s="223">
        <v>200</v>
      </c>
      <c r="H229" s="223">
        <v>200</v>
      </c>
    </row>
    <row r="230" spans="1:8" ht="47.25">
      <c r="A230" s="220" t="s">
        <v>604</v>
      </c>
      <c r="B230" s="222" t="s">
        <v>719</v>
      </c>
      <c r="C230" s="222" t="s">
        <v>545</v>
      </c>
      <c r="D230" s="222" t="s">
        <v>786</v>
      </c>
      <c r="E230" s="222" t="s">
        <v>605</v>
      </c>
      <c r="F230" s="223">
        <v>200</v>
      </c>
      <c r="G230" s="223">
        <v>200</v>
      </c>
      <c r="H230" s="223">
        <v>200</v>
      </c>
    </row>
    <row r="231" spans="1:8" ht="63">
      <c r="A231" s="220" t="s">
        <v>787</v>
      </c>
      <c r="B231" s="222" t="s">
        <v>719</v>
      </c>
      <c r="C231" s="222" t="s">
        <v>545</v>
      </c>
      <c r="D231" s="222" t="s">
        <v>788</v>
      </c>
      <c r="E231" s="221"/>
      <c r="F231" s="223">
        <v>550</v>
      </c>
      <c r="G231" s="223">
        <v>550</v>
      </c>
      <c r="H231" s="223">
        <v>550</v>
      </c>
    </row>
    <row r="232" spans="1:8" ht="47.25">
      <c r="A232" s="220" t="s">
        <v>604</v>
      </c>
      <c r="B232" s="222" t="s">
        <v>719</v>
      </c>
      <c r="C232" s="222" t="s">
        <v>545</v>
      </c>
      <c r="D232" s="222" t="s">
        <v>788</v>
      </c>
      <c r="E232" s="222" t="s">
        <v>605</v>
      </c>
      <c r="F232" s="223">
        <v>550</v>
      </c>
      <c r="G232" s="223">
        <v>550</v>
      </c>
      <c r="H232" s="223">
        <v>550</v>
      </c>
    </row>
    <row r="233" spans="1:8" ht="94.5">
      <c r="A233" s="220" t="s">
        <v>789</v>
      </c>
      <c r="B233" s="222" t="s">
        <v>719</v>
      </c>
      <c r="C233" s="222" t="s">
        <v>545</v>
      </c>
      <c r="D233" s="222" t="s">
        <v>790</v>
      </c>
      <c r="E233" s="221"/>
      <c r="F233" s="223">
        <v>50</v>
      </c>
      <c r="G233" s="223">
        <v>50</v>
      </c>
      <c r="H233" s="223">
        <v>50</v>
      </c>
    </row>
    <row r="234" spans="1:8" ht="47.25">
      <c r="A234" s="220" t="s">
        <v>604</v>
      </c>
      <c r="B234" s="222" t="s">
        <v>719</v>
      </c>
      <c r="C234" s="222" t="s">
        <v>545</v>
      </c>
      <c r="D234" s="222" t="s">
        <v>790</v>
      </c>
      <c r="E234" s="222" t="s">
        <v>605</v>
      </c>
      <c r="F234" s="223">
        <v>50</v>
      </c>
      <c r="G234" s="223">
        <v>50</v>
      </c>
      <c r="H234" s="223">
        <v>50</v>
      </c>
    </row>
    <row r="235" spans="1:8" ht="94.5">
      <c r="A235" s="220" t="s">
        <v>1382</v>
      </c>
      <c r="B235" s="222" t="s">
        <v>719</v>
      </c>
      <c r="C235" s="222" t="s">
        <v>545</v>
      </c>
      <c r="D235" s="222" t="s">
        <v>1368</v>
      </c>
      <c r="E235" s="221"/>
      <c r="F235" s="223">
        <v>100</v>
      </c>
      <c r="G235" s="223">
        <v>100</v>
      </c>
      <c r="H235" s="223">
        <v>100</v>
      </c>
    </row>
    <row r="236" spans="1:8" ht="31.5">
      <c r="A236" s="220" t="s">
        <v>608</v>
      </c>
      <c r="B236" s="222" t="s">
        <v>719</v>
      </c>
      <c r="C236" s="222" t="s">
        <v>545</v>
      </c>
      <c r="D236" s="222" t="s">
        <v>1368</v>
      </c>
      <c r="E236" s="222" t="s">
        <v>609</v>
      </c>
      <c r="F236" s="223">
        <v>100</v>
      </c>
      <c r="G236" s="223">
        <v>100</v>
      </c>
      <c r="H236" s="223">
        <v>100</v>
      </c>
    </row>
    <row r="237" spans="1:8" ht="15.75">
      <c r="A237" s="220" t="s">
        <v>638</v>
      </c>
      <c r="B237" s="222" t="s">
        <v>639</v>
      </c>
      <c r="C237" s="222" t="s">
        <v>640</v>
      </c>
      <c r="D237" s="222" t="s">
        <v>775</v>
      </c>
      <c r="E237" s="221"/>
      <c r="F237" s="223">
        <v>3220.3710000000001</v>
      </c>
      <c r="G237" s="223">
        <v>9661.1129999999994</v>
      </c>
      <c r="H237" s="223">
        <v>1950.2629999999999</v>
      </c>
    </row>
    <row r="238" spans="1:8" ht="110.25">
      <c r="A238" s="220" t="s">
        <v>791</v>
      </c>
      <c r="B238" s="222" t="s">
        <v>639</v>
      </c>
      <c r="C238" s="222" t="s">
        <v>640</v>
      </c>
      <c r="D238" s="222" t="s">
        <v>792</v>
      </c>
      <c r="E238" s="221"/>
      <c r="F238" s="223">
        <v>3220.3710000000001</v>
      </c>
      <c r="G238" s="223">
        <v>9661.1129999999994</v>
      </c>
      <c r="H238" s="223">
        <v>1950.2629999999999</v>
      </c>
    </row>
    <row r="239" spans="1:8" ht="47.25">
      <c r="A239" s="220" t="s">
        <v>617</v>
      </c>
      <c r="B239" s="222" t="s">
        <v>639</v>
      </c>
      <c r="C239" s="222" t="s">
        <v>640</v>
      </c>
      <c r="D239" s="222" t="s">
        <v>792</v>
      </c>
      <c r="E239" s="222" t="s">
        <v>618</v>
      </c>
      <c r="F239" s="223">
        <v>3220.3710000000001</v>
      </c>
      <c r="G239" s="223">
        <v>9661.1129999999994</v>
      </c>
      <c r="H239" s="223">
        <v>1950.2629999999999</v>
      </c>
    </row>
    <row r="240" spans="1:8" ht="63">
      <c r="A240" s="220" t="s">
        <v>793</v>
      </c>
      <c r="B240" s="221"/>
      <c r="C240" s="221"/>
      <c r="D240" s="222" t="s">
        <v>794</v>
      </c>
      <c r="E240" s="221"/>
      <c r="F240" s="223">
        <v>125</v>
      </c>
      <c r="G240" s="223">
        <v>125</v>
      </c>
      <c r="H240" s="223">
        <v>125</v>
      </c>
    </row>
    <row r="241" spans="1:8" ht="78.75">
      <c r="A241" s="220" t="s">
        <v>795</v>
      </c>
      <c r="B241" s="221"/>
      <c r="C241" s="221"/>
      <c r="D241" s="222" t="s">
        <v>796</v>
      </c>
      <c r="E241" s="221"/>
      <c r="F241" s="223">
        <v>125</v>
      </c>
      <c r="G241" s="223">
        <v>125</v>
      </c>
      <c r="H241" s="223">
        <v>125</v>
      </c>
    </row>
    <row r="242" spans="1:8" ht="31.5">
      <c r="A242" s="220" t="s">
        <v>737</v>
      </c>
      <c r="B242" s="222" t="s">
        <v>639</v>
      </c>
      <c r="C242" s="222" t="s">
        <v>576</v>
      </c>
      <c r="D242" s="222" t="s">
        <v>796</v>
      </c>
      <c r="E242" s="221"/>
      <c r="F242" s="223">
        <v>125</v>
      </c>
      <c r="G242" s="223">
        <v>125</v>
      </c>
      <c r="H242" s="223">
        <v>125</v>
      </c>
    </row>
    <row r="243" spans="1:8" ht="126">
      <c r="A243" s="220" t="s">
        <v>797</v>
      </c>
      <c r="B243" s="222" t="s">
        <v>639</v>
      </c>
      <c r="C243" s="222" t="s">
        <v>576</v>
      </c>
      <c r="D243" s="222" t="s">
        <v>798</v>
      </c>
      <c r="E243" s="221"/>
      <c r="F243" s="223">
        <v>125</v>
      </c>
      <c r="G243" s="223">
        <v>125</v>
      </c>
      <c r="H243" s="223">
        <v>125</v>
      </c>
    </row>
    <row r="244" spans="1:8" ht="31.5">
      <c r="A244" s="220" t="s">
        <v>643</v>
      </c>
      <c r="B244" s="222" t="s">
        <v>639</v>
      </c>
      <c r="C244" s="222" t="s">
        <v>576</v>
      </c>
      <c r="D244" s="222" t="s">
        <v>798</v>
      </c>
      <c r="E244" s="222" t="s">
        <v>644</v>
      </c>
      <c r="F244" s="223">
        <v>125</v>
      </c>
      <c r="G244" s="223">
        <v>125</v>
      </c>
      <c r="H244" s="223">
        <v>125</v>
      </c>
    </row>
    <row r="245" spans="1:8" ht="31.5">
      <c r="A245" s="220" t="s">
        <v>799</v>
      </c>
      <c r="B245" s="221"/>
      <c r="C245" s="221"/>
      <c r="D245" s="222" t="s">
        <v>800</v>
      </c>
      <c r="E245" s="221"/>
      <c r="F245" s="223">
        <v>42199.510060000001</v>
      </c>
      <c r="G245" s="223">
        <v>29151.510060000001</v>
      </c>
      <c r="H245" s="223">
        <v>29151.510060000001</v>
      </c>
    </row>
    <row r="246" spans="1:8" ht="47.25">
      <c r="A246" s="220" t="s">
        <v>801</v>
      </c>
      <c r="B246" s="221"/>
      <c r="C246" s="221"/>
      <c r="D246" s="222" t="s">
        <v>802</v>
      </c>
      <c r="E246" s="221"/>
      <c r="F246" s="223">
        <v>42199.510060000001</v>
      </c>
      <c r="G246" s="223">
        <v>29151.510060000001</v>
      </c>
      <c r="H246" s="223">
        <v>29151.510060000001</v>
      </c>
    </row>
    <row r="247" spans="1:8" ht="15.75">
      <c r="A247" s="220" t="s">
        <v>803</v>
      </c>
      <c r="B247" s="222" t="s">
        <v>719</v>
      </c>
      <c r="C247" s="222" t="s">
        <v>563</v>
      </c>
      <c r="D247" s="222" t="s">
        <v>802</v>
      </c>
      <c r="E247" s="221"/>
      <c r="F247" s="223">
        <v>2500</v>
      </c>
      <c r="G247" s="223">
        <v>0</v>
      </c>
      <c r="H247" s="223">
        <v>0</v>
      </c>
    </row>
    <row r="248" spans="1:8" ht="47.25">
      <c r="A248" s="220" t="s">
        <v>804</v>
      </c>
      <c r="B248" s="222" t="s">
        <v>719</v>
      </c>
      <c r="C248" s="222" t="s">
        <v>563</v>
      </c>
      <c r="D248" s="222" t="s">
        <v>805</v>
      </c>
      <c r="E248" s="221"/>
      <c r="F248" s="223">
        <v>2500</v>
      </c>
      <c r="G248" s="223">
        <v>0</v>
      </c>
      <c r="H248" s="223">
        <v>0</v>
      </c>
    </row>
    <row r="249" spans="1:8" ht="47.25">
      <c r="A249" s="220" t="s">
        <v>617</v>
      </c>
      <c r="B249" s="222" t="s">
        <v>719</v>
      </c>
      <c r="C249" s="222" t="s">
        <v>563</v>
      </c>
      <c r="D249" s="222" t="s">
        <v>805</v>
      </c>
      <c r="E249" s="222" t="s">
        <v>618</v>
      </c>
      <c r="F249" s="223">
        <v>2500</v>
      </c>
      <c r="G249" s="223">
        <v>0</v>
      </c>
      <c r="H249" s="223">
        <v>0</v>
      </c>
    </row>
    <row r="250" spans="1:8" ht="15.75">
      <c r="A250" s="220" t="s">
        <v>806</v>
      </c>
      <c r="B250" s="222" t="s">
        <v>719</v>
      </c>
      <c r="C250" s="222" t="s">
        <v>576</v>
      </c>
      <c r="D250" s="222" t="s">
        <v>802</v>
      </c>
      <c r="E250" s="221"/>
      <c r="F250" s="223">
        <v>39699.510060000001</v>
      </c>
      <c r="G250" s="223">
        <v>29151.510060000001</v>
      </c>
      <c r="H250" s="223">
        <v>29151.510060000001</v>
      </c>
    </row>
    <row r="251" spans="1:8" ht="47.25">
      <c r="A251" s="220" t="s">
        <v>546</v>
      </c>
      <c r="B251" s="222" t="s">
        <v>719</v>
      </c>
      <c r="C251" s="222" t="s">
        <v>576</v>
      </c>
      <c r="D251" s="222" t="s">
        <v>807</v>
      </c>
      <c r="E251" s="221"/>
      <c r="F251" s="223">
        <v>23451.510060000001</v>
      </c>
      <c r="G251" s="223">
        <v>24951.510060000001</v>
      </c>
      <c r="H251" s="223">
        <v>24951.510060000001</v>
      </c>
    </row>
    <row r="252" spans="1:8" ht="63">
      <c r="A252" s="220" t="s">
        <v>548</v>
      </c>
      <c r="B252" s="222" t="s">
        <v>719</v>
      </c>
      <c r="C252" s="222" t="s">
        <v>576</v>
      </c>
      <c r="D252" s="222" t="s">
        <v>807</v>
      </c>
      <c r="E252" s="222" t="s">
        <v>549</v>
      </c>
      <c r="F252" s="223">
        <v>23451.510060000001</v>
      </c>
      <c r="G252" s="223">
        <v>24951.510060000001</v>
      </c>
      <c r="H252" s="223">
        <v>24951.510060000001</v>
      </c>
    </row>
    <row r="253" spans="1:8" ht="47.25">
      <c r="A253" s="220" t="s">
        <v>808</v>
      </c>
      <c r="B253" s="222" t="s">
        <v>719</v>
      </c>
      <c r="C253" s="222" t="s">
        <v>576</v>
      </c>
      <c r="D253" s="222" t="s">
        <v>809</v>
      </c>
      <c r="E253" s="221"/>
      <c r="F253" s="223">
        <v>3700</v>
      </c>
      <c r="G253" s="223">
        <v>3700</v>
      </c>
      <c r="H253" s="223">
        <v>3700</v>
      </c>
    </row>
    <row r="254" spans="1:8" ht="63">
      <c r="A254" s="220" t="s">
        <v>548</v>
      </c>
      <c r="B254" s="222" t="s">
        <v>719</v>
      </c>
      <c r="C254" s="222" t="s">
        <v>576</v>
      </c>
      <c r="D254" s="222" t="s">
        <v>809</v>
      </c>
      <c r="E254" s="222" t="s">
        <v>549</v>
      </c>
      <c r="F254" s="223">
        <v>3700</v>
      </c>
      <c r="G254" s="223">
        <v>3700</v>
      </c>
      <c r="H254" s="223">
        <v>3700</v>
      </c>
    </row>
    <row r="255" spans="1:8" ht="47.25">
      <c r="A255" s="220" t="s">
        <v>804</v>
      </c>
      <c r="B255" s="222" t="s">
        <v>719</v>
      </c>
      <c r="C255" s="222" t="s">
        <v>576</v>
      </c>
      <c r="D255" s="222" t="s">
        <v>805</v>
      </c>
      <c r="E255" s="221"/>
      <c r="F255" s="223">
        <v>12048</v>
      </c>
      <c r="G255" s="223">
        <v>0</v>
      </c>
      <c r="H255" s="223">
        <v>0</v>
      </c>
    </row>
    <row r="256" spans="1:8" ht="47.25">
      <c r="A256" s="220" t="s">
        <v>617</v>
      </c>
      <c r="B256" s="222" t="s">
        <v>719</v>
      </c>
      <c r="C256" s="222" t="s">
        <v>576</v>
      </c>
      <c r="D256" s="222" t="s">
        <v>805</v>
      </c>
      <c r="E256" s="222" t="s">
        <v>618</v>
      </c>
      <c r="F256" s="223">
        <v>12048</v>
      </c>
      <c r="G256" s="223">
        <v>0</v>
      </c>
      <c r="H256" s="223">
        <v>0</v>
      </c>
    </row>
    <row r="257" spans="1:8" ht="31.5">
      <c r="A257" s="220" t="s">
        <v>810</v>
      </c>
      <c r="B257" s="222" t="s">
        <v>719</v>
      </c>
      <c r="C257" s="222" t="s">
        <v>576</v>
      </c>
      <c r="D257" s="222" t="s">
        <v>811</v>
      </c>
      <c r="E257" s="221"/>
      <c r="F257" s="223">
        <v>500</v>
      </c>
      <c r="G257" s="223">
        <v>500</v>
      </c>
      <c r="H257" s="223">
        <v>500</v>
      </c>
    </row>
    <row r="258" spans="1:8" ht="63">
      <c r="A258" s="220" t="s">
        <v>548</v>
      </c>
      <c r="B258" s="222" t="s">
        <v>719</v>
      </c>
      <c r="C258" s="222" t="s">
        <v>576</v>
      </c>
      <c r="D258" s="222" t="s">
        <v>811</v>
      </c>
      <c r="E258" s="222" t="s">
        <v>549</v>
      </c>
      <c r="F258" s="223">
        <v>500</v>
      </c>
      <c r="G258" s="223">
        <v>500</v>
      </c>
      <c r="H258" s="223">
        <v>500</v>
      </c>
    </row>
    <row r="259" spans="1:8" ht="31.5">
      <c r="A259" s="220" t="s">
        <v>812</v>
      </c>
      <c r="B259" s="221"/>
      <c r="C259" s="221"/>
      <c r="D259" s="222" t="s">
        <v>813</v>
      </c>
      <c r="E259" s="221"/>
      <c r="F259" s="223">
        <v>30</v>
      </c>
      <c r="G259" s="223">
        <v>30</v>
      </c>
      <c r="H259" s="223">
        <v>30</v>
      </c>
    </row>
    <row r="260" spans="1:8" ht="47.25">
      <c r="A260" s="220" t="s">
        <v>814</v>
      </c>
      <c r="B260" s="221"/>
      <c r="C260" s="221"/>
      <c r="D260" s="222" t="s">
        <v>815</v>
      </c>
      <c r="E260" s="221"/>
      <c r="F260" s="223">
        <v>30</v>
      </c>
      <c r="G260" s="223">
        <v>30</v>
      </c>
      <c r="H260" s="223">
        <v>30</v>
      </c>
    </row>
    <row r="261" spans="1:8" ht="31.5">
      <c r="A261" s="220" t="s">
        <v>737</v>
      </c>
      <c r="B261" s="222" t="s">
        <v>639</v>
      </c>
      <c r="C261" s="222" t="s">
        <v>576</v>
      </c>
      <c r="D261" s="222" t="s">
        <v>815</v>
      </c>
      <c r="E261" s="221"/>
      <c r="F261" s="223">
        <v>30</v>
      </c>
      <c r="G261" s="223">
        <v>30</v>
      </c>
      <c r="H261" s="223">
        <v>30</v>
      </c>
    </row>
    <row r="262" spans="1:8" ht="63">
      <c r="A262" s="220" t="s">
        <v>816</v>
      </c>
      <c r="B262" s="222" t="s">
        <v>639</v>
      </c>
      <c r="C262" s="222" t="s">
        <v>576</v>
      </c>
      <c r="D262" s="222" t="s">
        <v>817</v>
      </c>
      <c r="E262" s="221"/>
      <c r="F262" s="223">
        <v>30</v>
      </c>
      <c r="G262" s="223">
        <v>30</v>
      </c>
      <c r="H262" s="223">
        <v>30</v>
      </c>
    </row>
    <row r="263" spans="1:8" ht="31.5">
      <c r="A263" s="220" t="s">
        <v>643</v>
      </c>
      <c r="B263" s="222" t="s">
        <v>639</v>
      </c>
      <c r="C263" s="222" t="s">
        <v>576</v>
      </c>
      <c r="D263" s="222" t="s">
        <v>817</v>
      </c>
      <c r="E263" s="222" t="s">
        <v>644</v>
      </c>
      <c r="F263" s="223">
        <v>30</v>
      </c>
      <c r="G263" s="223">
        <v>30</v>
      </c>
      <c r="H263" s="223">
        <v>30</v>
      </c>
    </row>
    <row r="264" spans="1:8" ht="47.25">
      <c r="A264" s="220" t="s">
        <v>818</v>
      </c>
      <c r="B264" s="221"/>
      <c r="C264" s="221"/>
      <c r="D264" s="222" t="s">
        <v>819</v>
      </c>
      <c r="E264" s="221"/>
      <c r="F264" s="223">
        <v>0</v>
      </c>
      <c r="G264" s="223">
        <v>160.53049999999999</v>
      </c>
      <c r="H264" s="223">
        <v>160.53049999999999</v>
      </c>
    </row>
    <row r="265" spans="1:8" ht="63">
      <c r="A265" s="220" t="s">
        <v>1383</v>
      </c>
      <c r="B265" s="221"/>
      <c r="C265" s="221"/>
      <c r="D265" s="222" t="s">
        <v>820</v>
      </c>
      <c r="E265" s="221"/>
      <c r="F265" s="223">
        <v>0</v>
      </c>
      <c r="G265" s="223">
        <v>160.53049999999999</v>
      </c>
      <c r="H265" s="223">
        <v>160.53049999999999</v>
      </c>
    </row>
    <row r="266" spans="1:8" ht="15.75">
      <c r="A266" s="220" t="s">
        <v>778</v>
      </c>
      <c r="B266" s="222" t="s">
        <v>719</v>
      </c>
      <c r="C266" s="222" t="s">
        <v>545</v>
      </c>
      <c r="D266" s="222" t="s">
        <v>820</v>
      </c>
      <c r="E266" s="221"/>
      <c r="F266" s="223">
        <v>0</v>
      </c>
      <c r="G266" s="223">
        <v>160.53049999999999</v>
      </c>
      <c r="H266" s="223">
        <v>160.53049999999999</v>
      </c>
    </row>
    <row r="267" spans="1:8" ht="157.5">
      <c r="A267" s="220" t="s">
        <v>821</v>
      </c>
      <c r="B267" s="222" t="s">
        <v>719</v>
      </c>
      <c r="C267" s="222" t="s">
        <v>545</v>
      </c>
      <c r="D267" s="222" t="s">
        <v>822</v>
      </c>
      <c r="E267" s="221"/>
      <c r="F267" s="223">
        <v>0</v>
      </c>
      <c r="G267" s="223">
        <v>160.53049999999999</v>
      </c>
      <c r="H267" s="223">
        <v>160.53049999999999</v>
      </c>
    </row>
    <row r="268" spans="1:8" ht="47.25">
      <c r="A268" s="220" t="s">
        <v>617</v>
      </c>
      <c r="B268" s="222" t="s">
        <v>719</v>
      </c>
      <c r="C268" s="222" t="s">
        <v>545</v>
      </c>
      <c r="D268" s="222" t="s">
        <v>822</v>
      </c>
      <c r="E268" s="222" t="s">
        <v>618</v>
      </c>
      <c r="F268" s="223">
        <v>0</v>
      </c>
      <c r="G268" s="223">
        <v>160.53049999999999</v>
      </c>
      <c r="H268" s="223">
        <v>160.53049999999999</v>
      </c>
    </row>
    <row r="269" spans="1:8" ht="63">
      <c r="A269" s="220" t="s">
        <v>823</v>
      </c>
      <c r="B269" s="221"/>
      <c r="C269" s="221"/>
      <c r="D269" s="222" t="s">
        <v>824</v>
      </c>
      <c r="E269" s="221"/>
      <c r="F269" s="223">
        <v>86209.838680000001</v>
      </c>
      <c r="G269" s="223">
        <v>72639.39</v>
      </c>
      <c r="H269" s="223">
        <v>72639.39</v>
      </c>
    </row>
    <row r="270" spans="1:8" ht="94.5">
      <c r="A270" s="220" t="s">
        <v>825</v>
      </c>
      <c r="B270" s="221"/>
      <c r="C270" s="221"/>
      <c r="D270" s="222" t="s">
        <v>826</v>
      </c>
      <c r="E270" s="221"/>
      <c r="F270" s="223">
        <v>78507.838680000001</v>
      </c>
      <c r="G270" s="223">
        <v>72639.39</v>
      </c>
      <c r="H270" s="223">
        <v>72639.39</v>
      </c>
    </row>
    <row r="271" spans="1:8" ht="110.25">
      <c r="A271" s="220" t="s">
        <v>827</v>
      </c>
      <c r="B271" s="221"/>
      <c r="C271" s="221"/>
      <c r="D271" s="222" t="s">
        <v>828</v>
      </c>
      <c r="E271" s="221"/>
      <c r="F271" s="223">
        <v>78507.838680000001</v>
      </c>
      <c r="G271" s="223">
        <v>72639.39</v>
      </c>
      <c r="H271" s="223">
        <v>72639.39</v>
      </c>
    </row>
    <row r="272" spans="1:8" ht="31.5">
      <c r="A272" s="220" t="s">
        <v>829</v>
      </c>
      <c r="B272" s="222" t="s">
        <v>640</v>
      </c>
      <c r="C272" s="222" t="s">
        <v>599</v>
      </c>
      <c r="D272" s="222" t="s">
        <v>828</v>
      </c>
      <c r="E272" s="221"/>
      <c r="F272" s="223">
        <v>78507.838680000001</v>
      </c>
      <c r="G272" s="223">
        <v>72639.39</v>
      </c>
      <c r="H272" s="223">
        <v>72639.39</v>
      </c>
    </row>
    <row r="273" spans="1:8" ht="47.25">
      <c r="A273" s="220" t="s">
        <v>546</v>
      </c>
      <c r="B273" s="222" t="s">
        <v>640</v>
      </c>
      <c r="C273" s="222" t="s">
        <v>599</v>
      </c>
      <c r="D273" s="222" t="s">
        <v>830</v>
      </c>
      <c r="E273" s="221"/>
      <c r="F273" s="223">
        <v>4369.4470000000001</v>
      </c>
      <c r="G273" s="223">
        <v>4369.4470000000001</v>
      </c>
      <c r="H273" s="223">
        <v>4369.4470000000001</v>
      </c>
    </row>
    <row r="274" spans="1:8" ht="63">
      <c r="A274" s="220" t="s">
        <v>548</v>
      </c>
      <c r="B274" s="222" t="s">
        <v>640</v>
      </c>
      <c r="C274" s="222" t="s">
        <v>599</v>
      </c>
      <c r="D274" s="222" t="s">
        <v>830</v>
      </c>
      <c r="E274" s="222" t="s">
        <v>549</v>
      </c>
      <c r="F274" s="223">
        <v>4369.4470000000001</v>
      </c>
      <c r="G274" s="223">
        <v>4369.4470000000001</v>
      </c>
      <c r="H274" s="223">
        <v>4369.4470000000001</v>
      </c>
    </row>
    <row r="275" spans="1:8" ht="94.5">
      <c r="A275" s="220" t="s">
        <v>831</v>
      </c>
      <c r="B275" s="222" t="s">
        <v>640</v>
      </c>
      <c r="C275" s="222" t="s">
        <v>599</v>
      </c>
      <c r="D275" s="222" t="s">
        <v>832</v>
      </c>
      <c r="E275" s="221"/>
      <c r="F275" s="223">
        <f>69138.39168-2000</f>
        <v>67138.391680000001</v>
      </c>
      <c r="G275" s="223">
        <v>68269.942999999999</v>
      </c>
      <c r="H275" s="223">
        <v>68269.942999999999</v>
      </c>
    </row>
    <row r="276" spans="1:8" ht="63">
      <c r="A276" s="220" t="s">
        <v>548</v>
      </c>
      <c r="B276" s="222" t="s">
        <v>640</v>
      </c>
      <c r="C276" s="222" t="s">
        <v>599</v>
      </c>
      <c r="D276" s="222" t="s">
        <v>832</v>
      </c>
      <c r="E276" s="222" t="s">
        <v>549</v>
      </c>
      <c r="F276" s="223">
        <f>69138.39168-2000</f>
        <v>67138.391680000001</v>
      </c>
      <c r="G276" s="223">
        <v>68269.942999999999</v>
      </c>
      <c r="H276" s="223">
        <v>68269.942999999999</v>
      </c>
    </row>
    <row r="277" spans="1:8" ht="63">
      <c r="A277" s="220" t="s">
        <v>1384</v>
      </c>
      <c r="B277" s="222" t="s">
        <v>640</v>
      </c>
      <c r="C277" s="222" t="s">
        <v>599</v>
      </c>
      <c r="D277" s="222" t="s">
        <v>1369</v>
      </c>
      <c r="E277" s="221"/>
      <c r="F277" s="223">
        <f>5000+2000</f>
        <v>7000</v>
      </c>
      <c r="G277" s="223">
        <v>0</v>
      </c>
      <c r="H277" s="223">
        <v>0</v>
      </c>
    </row>
    <row r="278" spans="1:8" ht="63">
      <c r="A278" s="220" t="s">
        <v>548</v>
      </c>
      <c r="B278" s="222" t="s">
        <v>640</v>
      </c>
      <c r="C278" s="222" t="s">
        <v>599</v>
      </c>
      <c r="D278" s="222" t="s">
        <v>1369</v>
      </c>
      <c r="E278" s="222" t="s">
        <v>549</v>
      </c>
      <c r="F278" s="223">
        <f>5000+2000</f>
        <v>7000</v>
      </c>
      <c r="G278" s="223">
        <v>0</v>
      </c>
      <c r="H278" s="223">
        <v>0</v>
      </c>
    </row>
    <row r="279" spans="1:8" ht="94.5">
      <c r="A279" s="220" t="s">
        <v>834</v>
      </c>
      <c r="B279" s="221"/>
      <c r="C279" s="221"/>
      <c r="D279" s="222" t="s">
        <v>835</v>
      </c>
      <c r="E279" s="221"/>
      <c r="F279" s="223">
        <v>7702</v>
      </c>
      <c r="G279" s="223">
        <v>0</v>
      </c>
      <c r="H279" s="223">
        <v>0</v>
      </c>
    </row>
    <row r="280" spans="1:8" ht="126">
      <c r="A280" s="220" t="s">
        <v>836</v>
      </c>
      <c r="B280" s="221"/>
      <c r="C280" s="221"/>
      <c r="D280" s="222" t="s">
        <v>837</v>
      </c>
      <c r="E280" s="221"/>
      <c r="F280" s="223">
        <v>7702</v>
      </c>
      <c r="G280" s="223">
        <v>0</v>
      </c>
      <c r="H280" s="223">
        <v>0</v>
      </c>
    </row>
    <row r="281" spans="1:8" ht="31.5">
      <c r="A281" s="220" t="s">
        <v>829</v>
      </c>
      <c r="B281" s="222" t="s">
        <v>640</v>
      </c>
      <c r="C281" s="222" t="s">
        <v>599</v>
      </c>
      <c r="D281" s="222" t="s">
        <v>837</v>
      </c>
      <c r="E281" s="221"/>
      <c r="F281" s="223">
        <v>7702</v>
      </c>
      <c r="G281" s="223">
        <v>0</v>
      </c>
      <c r="H281" s="223">
        <v>0</v>
      </c>
    </row>
    <row r="282" spans="1:8" ht="47.25">
      <c r="A282" s="220" t="s">
        <v>804</v>
      </c>
      <c r="B282" s="222" t="s">
        <v>640</v>
      </c>
      <c r="C282" s="222" t="s">
        <v>599</v>
      </c>
      <c r="D282" s="222" t="s">
        <v>838</v>
      </c>
      <c r="E282" s="221"/>
      <c r="F282" s="223">
        <v>3202</v>
      </c>
      <c r="G282" s="223">
        <v>0</v>
      </c>
      <c r="H282" s="223">
        <v>0</v>
      </c>
    </row>
    <row r="283" spans="1:8" ht="63">
      <c r="A283" s="220" t="s">
        <v>548</v>
      </c>
      <c r="B283" s="222" t="s">
        <v>640</v>
      </c>
      <c r="C283" s="222" t="s">
        <v>599</v>
      </c>
      <c r="D283" s="222" t="s">
        <v>838</v>
      </c>
      <c r="E283" s="222" t="s">
        <v>549</v>
      </c>
      <c r="F283" s="223">
        <v>3202</v>
      </c>
      <c r="G283" s="223">
        <v>0</v>
      </c>
      <c r="H283" s="223">
        <v>0</v>
      </c>
    </row>
    <row r="284" spans="1:8" ht="110.25">
      <c r="A284" s="220" t="s">
        <v>833</v>
      </c>
      <c r="B284" s="222" t="s">
        <v>640</v>
      </c>
      <c r="C284" s="222" t="s">
        <v>599</v>
      </c>
      <c r="D284" s="222" t="s">
        <v>839</v>
      </c>
      <c r="E284" s="221"/>
      <c r="F284" s="223">
        <v>4500</v>
      </c>
      <c r="G284" s="223">
        <v>0</v>
      </c>
      <c r="H284" s="223">
        <v>0</v>
      </c>
    </row>
    <row r="285" spans="1:8" ht="63">
      <c r="A285" s="220" t="s">
        <v>548</v>
      </c>
      <c r="B285" s="222" t="s">
        <v>640</v>
      </c>
      <c r="C285" s="222" t="s">
        <v>599</v>
      </c>
      <c r="D285" s="222" t="s">
        <v>839</v>
      </c>
      <c r="E285" s="222" t="s">
        <v>549</v>
      </c>
      <c r="F285" s="223">
        <v>4500</v>
      </c>
      <c r="G285" s="223">
        <v>0</v>
      </c>
      <c r="H285" s="223">
        <v>0</v>
      </c>
    </row>
    <row r="286" spans="1:8" ht="78.75">
      <c r="A286" s="220" t="s">
        <v>840</v>
      </c>
      <c r="B286" s="221"/>
      <c r="C286" s="221"/>
      <c r="D286" s="222" t="s">
        <v>841</v>
      </c>
      <c r="E286" s="221"/>
      <c r="F286" s="223">
        <v>200</v>
      </c>
      <c r="G286" s="223">
        <v>200</v>
      </c>
      <c r="H286" s="223">
        <v>200</v>
      </c>
    </row>
    <row r="287" spans="1:8" ht="78.75">
      <c r="A287" s="220" t="s">
        <v>842</v>
      </c>
      <c r="B287" s="221"/>
      <c r="C287" s="221"/>
      <c r="D287" s="222" t="s">
        <v>841</v>
      </c>
      <c r="E287" s="221"/>
      <c r="F287" s="223">
        <v>200</v>
      </c>
      <c r="G287" s="223">
        <v>200</v>
      </c>
      <c r="H287" s="223">
        <v>200</v>
      </c>
    </row>
    <row r="288" spans="1:8" ht="63">
      <c r="A288" s="220" t="s">
        <v>843</v>
      </c>
      <c r="B288" s="221"/>
      <c r="C288" s="221"/>
      <c r="D288" s="222" t="s">
        <v>844</v>
      </c>
      <c r="E288" s="221"/>
      <c r="F288" s="223">
        <v>200</v>
      </c>
      <c r="G288" s="223">
        <v>200</v>
      </c>
      <c r="H288" s="223">
        <v>200</v>
      </c>
    </row>
    <row r="289" spans="1:8" ht="31.5">
      <c r="A289" s="220" t="s">
        <v>681</v>
      </c>
      <c r="B289" s="222" t="s">
        <v>640</v>
      </c>
      <c r="C289" s="222" t="s">
        <v>682</v>
      </c>
      <c r="D289" s="222" t="s">
        <v>844</v>
      </c>
      <c r="E289" s="221"/>
      <c r="F289" s="223">
        <v>200</v>
      </c>
      <c r="G289" s="223">
        <v>200</v>
      </c>
      <c r="H289" s="223">
        <v>200</v>
      </c>
    </row>
    <row r="290" spans="1:8" ht="47.25">
      <c r="A290" s="220" t="s">
        <v>845</v>
      </c>
      <c r="B290" s="222" t="s">
        <v>640</v>
      </c>
      <c r="C290" s="222" t="s">
        <v>682</v>
      </c>
      <c r="D290" s="222" t="s">
        <v>846</v>
      </c>
      <c r="E290" s="221"/>
      <c r="F290" s="223">
        <v>200</v>
      </c>
      <c r="G290" s="223">
        <v>200</v>
      </c>
      <c r="H290" s="223">
        <v>200</v>
      </c>
    </row>
    <row r="291" spans="1:8" ht="31.5">
      <c r="A291" s="220" t="s">
        <v>608</v>
      </c>
      <c r="B291" s="222" t="s">
        <v>640</v>
      </c>
      <c r="C291" s="222" t="s">
        <v>682</v>
      </c>
      <c r="D291" s="222" t="s">
        <v>846</v>
      </c>
      <c r="E291" s="222" t="s">
        <v>609</v>
      </c>
      <c r="F291" s="223">
        <v>200</v>
      </c>
      <c r="G291" s="223">
        <v>200</v>
      </c>
      <c r="H291" s="223">
        <v>200</v>
      </c>
    </row>
    <row r="292" spans="1:8" ht="94.5">
      <c r="A292" s="220" t="s">
        <v>847</v>
      </c>
      <c r="B292" s="221"/>
      <c r="C292" s="221"/>
      <c r="D292" s="222" t="s">
        <v>848</v>
      </c>
      <c r="E292" s="221"/>
      <c r="F292" s="223">
        <v>17810.613000000001</v>
      </c>
      <c r="G292" s="223">
        <v>17360.613000000001</v>
      </c>
      <c r="H292" s="223">
        <v>17360.613000000001</v>
      </c>
    </row>
    <row r="293" spans="1:8" ht="63">
      <c r="A293" s="220" t="s">
        <v>849</v>
      </c>
      <c r="B293" s="221"/>
      <c r="C293" s="221"/>
      <c r="D293" s="222" t="s">
        <v>850</v>
      </c>
      <c r="E293" s="221"/>
      <c r="F293" s="223">
        <v>17316.053</v>
      </c>
      <c r="G293" s="223">
        <v>17116.053</v>
      </c>
      <c r="H293" s="223">
        <v>17116.053</v>
      </c>
    </row>
    <row r="294" spans="1:8" ht="220.5">
      <c r="A294" s="220" t="s">
        <v>851</v>
      </c>
      <c r="B294" s="221"/>
      <c r="C294" s="221"/>
      <c r="D294" s="222" t="s">
        <v>852</v>
      </c>
      <c r="E294" s="221"/>
      <c r="F294" s="223">
        <v>17316.053</v>
      </c>
      <c r="G294" s="223">
        <v>17116.053</v>
      </c>
      <c r="H294" s="223">
        <v>17116.053</v>
      </c>
    </row>
    <row r="295" spans="1:8" ht="63">
      <c r="A295" s="220" t="s">
        <v>853</v>
      </c>
      <c r="B295" s="222" t="s">
        <v>576</v>
      </c>
      <c r="C295" s="222" t="s">
        <v>599</v>
      </c>
      <c r="D295" s="222" t="s">
        <v>852</v>
      </c>
      <c r="E295" s="221"/>
      <c r="F295" s="223">
        <v>17316.053</v>
      </c>
      <c r="G295" s="223">
        <v>17116.053</v>
      </c>
      <c r="H295" s="223">
        <v>17116.053</v>
      </c>
    </row>
    <row r="296" spans="1:8" ht="173.25">
      <c r="A296" s="220" t="s">
        <v>854</v>
      </c>
      <c r="B296" s="222" t="s">
        <v>576</v>
      </c>
      <c r="C296" s="222" t="s">
        <v>599</v>
      </c>
      <c r="D296" s="222" t="s">
        <v>855</v>
      </c>
      <c r="E296" s="221"/>
      <c r="F296" s="223">
        <v>17271.053</v>
      </c>
      <c r="G296" s="223">
        <v>17071.053</v>
      </c>
      <c r="H296" s="223">
        <v>17071.053</v>
      </c>
    </row>
    <row r="297" spans="1:8" ht="126">
      <c r="A297" s="220" t="s">
        <v>602</v>
      </c>
      <c r="B297" s="222" t="s">
        <v>576</v>
      </c>
      <c r="C297" s="222" t="s">
        <v>599</v>
      </c>
      <c r="D297" s="222" t="s">
        <v>855</v>
      </c>
      <c r="E297" s="222" t="s">
        <v>603</v>
      </c>
      <c r="F297" s="223">
        <v>15681.567999999999</v>
      </c>
      <c r="G297" s="223">
        <v>15681.567999999999</v>
      </c>
      <c r="H297" s="223">
        <v>15681.567999999999</v>
      </c>
    </row>
    <row r="298" spans="1:8" ht="47.25">
      <c r="A298" s="220" t="s">
        <v>604</v>
      </c>
      <c r="B298" s="222" t="s">
        <v>576</v>
      </c>
      <c r="C298" s="222" t="s">
        <v>599</v>
      </c>
      <c r="D298" s="222" t="s">
        <v>855</v>
      </c>
      <c r="E298" s="222" t="s">
        <v>605</v>
      </c>
      <c r="F298" s="223">
        <v>1540.664</v>
      </c>
      <c r="G298" s="223">
        <v>1340.664</v>
      </c>
      <c r="H298" s="223">
        <v>1340.664</v>
      </c>
    </row>
    <row r="299" spans="1:8" ht="31.5">
      <c r="A299" s="220" t="s">
        <v>608</v>
      </c>
      <c r="B299" s="222" t="s">
        <v>576</v>
      </c>
      <c r="C299" s="222" t="s">
        <v>599</v>
      </c>
      <c r="D299" s="222" t="s">
        <v>855</v>
      </c>
      <c r="E299" s="222" t="s">
        <v>609</v>
      </c>
      <c r="F299" s="223">
        <v>48.820999999999998</v>
      </c>
      <c r="G299" s="223">
        <v>48.820999999999998</v>
      </c>
      <c r="H299" s="223">
        <v>48.820999999999998</v>
      </c>
    </row>
    <row r="300" spans="1:8" ht="78.75">
      <c r="A300" s="220" t="s">
        <v>856</v>
      </c>
      <c r="B300" s="222" t="s">
        <v>576</v>
      </c>
      <c r="C300" s="222" t="s">
        <v>599</v>
      </c>
      <c r="D300" s="222" t="s">
        <v>857</v>
      </c>
      <c r="E300" s="221"/>
      <c r="F300" s="223">
        <v>45</v>
      </c>
      <c r="G300" s="223">
        <v>45</v>
      </c>
      <c r="H300" s="223">
        <v>45</v>
      </c>
    </row>
    <row r="301" spans="1:8" ht="47.25">
      <c r="A301" s="220" t="s">
        <v>604</v>
      </c>
      <c r="B301" s="222" t="s">
        <v>576</v>
      </c>
      <c r="C301" s="222" t="s">
        <v>599</v>
      </c>
      <c r="D301" s="222" t="s">
        <v>857</v>
      </c>
      <c r="E301" s="222" t="s">
        <v>605</v>
      </c>
      <c r="F301" s="223">
        <v>45</v>
      </c>
      <c r="G301" s="223">
        <v>45</v>
      </c>
      <c r="H301" s="223">
        <v>45</v>
      </c>
    </row>
    <row r="302" spans="1:8" ht="78.75">
      <c r="A302" s="220" t="s">
        <v>858</v>
      </c>
      <c r="B302" s="221"/>
      <c r="C302" s="221"/>
      <c r="D302" s="222" t="s">
        <v>859</v>
      </c>
      <c r="E302" s="221"/>
      <c r="F302" s="223">
        <v>494.56</v>
      </c>
      <c r="G302" s="223">
        <v>244.56</v>
      </c>
      <c r="H302" s="223">
        <v>244.56</v>
      </c>
    </row>
    <row r="303" spans="1:8" ht="126">
      <c r="A303" s="220" t="s">
        <v>860</v>
      </c>
      <c r="B303" s="221"/>
      <c r="C303" s="221"/>
      <c r="D303" s="222" t="s">
        <v>861</v>
      </c>
      <c r="E303" s="221"/>
      <c r="F303" s="223">
        <v>244.56</v>
      </c>
      <c r="G303" s="223">
        <v>244.56</v>
      </c>
      <c r="H303" s="223">
        <v>244.56</v>
      </c>
    </row>
    <row r="304" spans="1:8" ht="63">
      <c r="A304" s="220" t="s">
        <v>853</v>
      </c>
      <c r="B304" s="222" t="s">
        <v>576</v>
      </c>
      <c r="C304" s="222" t="s">
        <v>599</v>
      </c>
      <c r="D304" s="222" t="s">
        <v>861</v>
      </c>
      <c r="E304" s="221"/>
      <c r="F304" s="223">
        <v>244.56</v>
      </c>
      <c r="G304" s="223">
        <v>244.56</v>
      </c>
      <c r="H304" s="223">
        <v>244.56</v>
      </c>
    </row>
    <row r="305" spans="1:8" ht="78.75">
      <c r="A305" s="220" t="s">
        <v>862</v>
      </c>
      <c r="B305" s="222" t="s">
        <v>576</v>
      </c>
      <c r="C305" s="222" t="s">
        <v>599</v>
      </c>
      <c r="D305" s="222" t="s">
        <v>863</v>
      </c>
      <c r="E305" s="221"/>
      <c r="F305" s="223">
        <v>244.56</v>
      </c>
      <c r="G305" s="223">
        <v>244.56</v>
      </c>
      <c r="H305" s="223">
        <v>244.56</v>
      </c>
    </row>
    <row r="306" spans="1:8" ht="47.25">
      <c r="A306" s="220" t="s">
        <v>604</v>
      </c>
      <c r="B306" s="222" t="s">
        <v>576</v>
      </c>
      <c r="C306" s="222" t="s">
        <v>599</v>
      </c>
      <c r="D306" s="222" t="s">
        <v>863</v>
      </c>
      <c r="E306" s="222" t="s">
        <v>605</v>
      </c>
      <c r="F306" s="223">
        <v>244.56</v>
      </c>
      <c r="G306" s="223">
        <v>244.56</v>
      </c>
      <c r="H306" s="223">
        <v>244.56</v>
      </c>
    </row>
    <row r="307" spans="1:8" ht="189">
      <c r="A307" s="220" t="s">
        <v>1385</v>
      </c>
      <c r="B307" s="221"/>
      <c r="C307" s="221"/>
      <c r="D307" s="222" t="s">
        <v>1370</v>
      </c>
      <c r="E307" s="221"/>
      <c r="F307" s="223">
        <v>250</v>
      </c>
      <c r="G307" s="223">
        <v>0</v>
      </c>
      <c r="H307" s="223">
        <v>0</v>
      </c>
    </row>
    <row r="308" spans="1:8" ht="63">
      <c r="A308" s="220" t="s">
        <v>853</v>
      </c>
      <c r="B308" s="222" t="s">
        <v>576</v>
      </c>
      <c r="C308" s="222" t="s">
        <v>599</v>
      </c>
      <c r="D308" s="222" t="s">
        <v>1370</v>
      </c>
      <c r="E308" s="221"/>
      <c r="F308" s="223">
        <v>250</v>
      </c>
      <c r="G308" s="223">
        <v>0</v>
      </c>
      <c r="H308" s="223">
        <v>0</v>
      </c>
    </row>
    <row r="309" spans="1:8" ht="94.5">
      <c r="A309" s="220" t="s">
        <v>1386</v>
      </c>
      <c r="B309" s="222" t="s">
        <v>576</v>
      </c>
      <c r="C309" s="222" t="s">
        <v>599</v>
      </c>
      <c r="D309" s="222" t="s">
        <v>1371</v>
      </c>
      <c r="E309" s="221"/>
      <c r="F309" s="223">
        <v>250</v>
      </c>
      <c r="G309" s="223">
        <v>0</v>
      </c>
      <c r="H309" s="223">
        <v>0</v>
      </c>
    </row>
    <row r="310" spans="1:8" ht="47.25">
      <c r="A310" s="220" t="s">
        <v>604</v>
      </c>
      <c r="B310" s="222" t="s">
        <v>576</v>
      </c>
      <c r="C310" s="222" t="s">
        <v>599</v>
      </c>
      <c r="D310" s="222" t="s">
        <v>1371</v>
      </c>
      <c r="E310" s="222" t="s">
        <v>605</v>
      </c>
      <c r="F310" s="223">
        <v>250</v>
      </c>
      <c r="G310" s="223">
        <v>0</v>
      </c>
      <c r="H310" s="223">
        <v>0</v>
      </c>
    </row>
    <row r="311" spans="1:8" ht="94.5">
      <c r="A311" s="220" t="s">
        <v>1387</v>
      </c>
      <c r="B311" s="221"/>
      <c r="C311" s="221"/>
      <c r="D311" s="222" t="s">
        <v>864</v>
      </c>
      <c r="E311" s="221"/>
      <c r="F311" s="223">
        <v>11032.263999999999</v>
      </c>
      <c r="G311" s="223">
        <v>10332.263999999999</v>
      </c>
      <c r="H311" s="223">
        <v>10332.263999999999</v>
      </c>
    </row>
    <row r="312" spans="1:8" ht="94.5">
      <c r="A312" s="220" t="s">
        <v>1388</v>
      </c>
      <c r="B312" s="221"/>
      <c r="C312" s="221"/>
      <c r="D312" s="222" t="s">
        <v>864</v>
      </c>
      <c r="E312" s="221"/>
      <c r="F312" s="223">
        <v>11032.263999999999</v>
      </c>
      <c r="G312" s="223">
        <v>10332.263999999999</v>
      </c>
      <c r="H312" s="223">
        <v>10332.263999999999</v>
      </c>
    </row>
    <row r="313" spans="1:8" ht="47.25">
      <c r="A313" s="220" t="s">
        <v>865</v>
      </c>
      <c r="B313" s="221"/>
      <c r="C313" s="221"/>
      <c r="D313" s="222" t="s">
        <v>866</v>
      </c>
      <c r="E313" s="221"/>
      <c r="F313" s="223">
        <v>10044.035</v>
      </c>
      <c r="G313" s="223">
        <v>9344.0349999999999</v>
      </c>
      <c r="H313" s="223">
        <v>9344.0349999999999</v>
      </c>
    </row>
    <row r="314" spans="1:8" ht="31.5">
      <c r="A314" s="220" t="s">
        <v>662</v>
      </c>
      <c r="B314" s="222" t="s">
        <v>545</v>
      </c>
      <c r="C314" s="222" t="s">
        <v>663</v>
      </c>
      <c r="D314" s="222" t="s">
        <v>866</v>
      </c>
      <c r="E314" s="221"/>
      <c r="F314" s="223">
        <v>879.16</v>
      </c>
      <c r="G314" s="223">
        <v>879.16</v>
      </c>
      <c r="H314" s="223">
        <v>879.16</v>
      </c>
    </row>
    <row r="315" spans="1:8" ht="63">
      <c r="A315" s="220" t="s">
        <v>1389</v>
      </c>
      <c r="B315" s="222" t="s">
        <v>545</v>
      </c>
      <c r="C315" s="222" t="s">
        <v>663</v>
      </c>
      <c r="D315" s="222" t="s">
        <v>1372</v>
      </c>
      <c r="E315" s="221"/>
      <c r="F315" s="223">
        <v>879.16</v>
      </c>
      <c r="G315" s="223">
        <v>879.16</v>
      </c>
      <c r="H315" s="223">
        <v>879.16</v>
      </c>
    </row>
    <row r="316" spans="1:8" ht="126">
      <c r="A316" s="220" t="s">
        <v>602</v>
      </c>
      <c r="B316" s="222" t="s">
        <v>545</v>
      </c>
      <c r="C316" s="222" t="s">
        <v>663</v>
      </c>
      <c r="D316" s="222" t="s">
        <v>1372</v>
      </c>
      <c r="E316" s="222" t="s">
        <v>603</v>
      </c>
      <c r="F316" s="223">
        <v>879.16</v>
      </c>
      <c r="G316" s="223">
        <v>879.16</v>
      </c>
      <c r="H316" s="223">
        <v>879.16</v>
      </c>
    </row>
    <row r="317" spans="1:8" ht="15.75">
      <c r="A317" s="220" t="s">
        <v>562</v>
      </c>
      <c r="B317" s="222" t="s">
        <v>544</v>
      </c>
      <c r="C317" s="222" t="s">
        <v>563</v>
      </c>
      <c r="D317" s="222" t="s">
        <v>866</v>
      </c>
      <c r="E317" s="221"/>
      <c r="F317" s="223">
        <v>6464.875</v>
      </c>
      <c r="G317" s="223">
        <v>6464.875</v>
      </c>
      <c r="H317" s="223">
        <v>6464.875</v>
      </c>
    </row>
    <row r="318" spans="1:8" ht="47.25">
      <c r="A318" s="220" t="s">
        <v>1390</v>
      </c>
      <c r="B318" s="222" t="s">
        <v>544</v>
      </c>
      <c r="C318" s="222" t="s">
        <v>563</v>
      </c>
      <c r="D318" s="222" t="s">
        <v>1373</v>
      </c>
      <c r="E318" s="221"/>
      <c r="F318" s="223">
        <v>6464.875</v>
      </c>
      <c r="G318" s="223">
        <v>6464.875</v>
      </c>
      <c r="H318" s="223">
        <v>6464.875</v>
      </c>
    </row>
    <row r="319" spans="1:8" ht="63">
      <c r="A319" s="220" t="s">
        <v>548</v>
      </c>
      <c r="B319" s="222" t="s">
        <v>544</v>
      </c>
      <c r="C319" s="222" t="s">
        <v>563</v>
      </c>
      <c r="D319" s="222" t="s">
        <v>1373</v>
      </c>
      <c r="E319" s="222" t="s">
        <v>549</v>
      </c>
      <c r="F319" s="223">
        <v>6464.875</v>
      </c>
      <c r="G319" s="223">
        <v>6464.875</v>
      </c>
      <c r="H319" s="223">
        <v>6464.875</v>
      </c>
    </row>
    <row r="320" spans="1:8" ht="15.75">
      <c r="A320" s="220" t="s">
        <v>742</v>
      </c>
      <c r="B320" s="222" t="s">
        <v>544</v>
      </c>
      <c r="C320" s="222" t="s">
        <v>544</v>
      </c>
      <c r="D320" s="222" t="s">
        <v>866</v>
      </c>
      <c r="E320" s="221"/>
      <c r="F320" s="223">
        <v>2000</v>
      </c>
      <c r="G320" s="223">
        <v>2000</v>
      </c>
      <c r="H320" s="223">
        <v>2000</v>
      </c>
    </row>
    <row r="321" spans="1:8" ht="47.25">
      <c r="A321" s="220" t="s">
        <v>1390</v>
      </c>
      <c r="B321" s="222" t="s">
        <v>544</v>
      </c>
      <c r="C321" s="222" t="s">
        <v>544</v>
      </c>
      <c r="D321" s="222" t="s">
        <v>1373</v>
      </c>
      <c r="E321" s="221"/>
      <c r="F321" s="223">
        <v>2000</v>
      </c>
      <c r="G321" s="223">
        <v>2000</v>
      </c>
      <c r="H321" s="223">
        <v>2000</v>
      </c>
    </row>
    <row r="322" spans="1:8" ht="63">
      <c r="A322" s="220" t="s">
        <v>548</v>
      </c>
      <c r="B322" s="222" t="s">
        <v>544</v>
      </c>
      <c r="C322" s="222" t="s">
        <v>544</v>
      </c>
      <c r="D322" s="222" t="s">
        <v>1373</v>
      </c>
      <c r="E322" s="222" t="s">
        <v>549</v>
      </c>
      <c r="F322" s="223">
        <v>2000</v>
      </c>
      <c r="G322" s="223">
        <v>2000</v>
      </c>
      <c r="H322" s="223">
        <v>2000</v>
      </c>
    </row>
    <row r="323" spans="1:8" ht="15.75">
      <c r="A323" s="220" t="s">
        <v>651</v>
      </c>
      <c r="B323" s="222" t="s">
        <v>652</v>
      </c>
      <c r="C323" s="222" t="s">
        <v>545</v>
      </c>
      <c r="D323" s="222" t="s">
        <v>866</v>
      </c>
      <c r="E323" s="221"/>
      <c r="F323" s="223">
        <v>500</v>
      </c>
      <c r="G323" s="223">
        <v>0</v>
      </c>
      <c r="H323" s="223">
        <v>0</v>
      </c>
    </row>
    <row r="324" spans="1:8" ht="63">
      <c r="A324" s="220" t="s">
        <v>1391</v>
      </c>
      <c r="B324" s="222" t="s">
        <v>652</v>
      </c>
      <c r="C324" s="222" t="s">
        <v>545</v>
      </c>
      <c r="D324" s="222" t="s">
        <v>1374</v>
      </c>
      <c r="E324" s="221"/>
      <c r="F324" s="223">
        <v>173</v>
      </c>
      <c r="G324" s="223">
        <v>0</v>
      </c>
      <c r="H324" s="223">
        <v>0</v>
      </c>
    </row>
    <row r="325" spans="1:8" ht="63">
      <c r="A325" s="220" t="s">
        <v>548</v>
      </c>
      <c r="B325" s="222" t="s">
        <v>652</v>
      </c>
      <c r="C325" s="222" t="s">
        <v>545</v>
      </c>
      <c r="D325" s="222" t="s">
        <v>1374</v>
      </c>
      <c r="E325" s="222" t="s">
        <v>549</v>
      </c>
      <c r="F325" s="223">
        <v>173</v>
      </c>
      <c r="G325" s="223">
        <v>0</v>
      </c>
      <c r="H325" s="223">
        <v>0</v>
      </c>
    </row>
    <row r="326" spans="1:8" ht="31.5">
      <c r="A326" s="220" t="s">
        <v>1392</v>
      </c>
      <c r="B326" s="222" t="s">
        <v>652</v>
      </c>
      <c r="C326" s="222" t="s">
        <v>545</v>
      </c>
      <c r="D326" s="222" t="s">
        <v>1375</v>
      </c>
      <c r="E326" s="221"/>
      <c r="F326" s="223">
        <v>327</v>
      </c>
      <c r="G326" s="223">
        <v>0</v>
      </c>
      <c r="H326" s="223">
        <v>0</v>
      </c>
    </row>
    <row r="327" spans="1:8" ht="63">
      <c r="A327" s="220" t="s">
        <v>548</v>
      </c>
      <c r="B327" s="222" t="s">
        <v>652</v>
      </c>
      <c r="C327" s="222" t="s">
        <v>545</v>
      </c>
      <c r="D327" s="222" t="s">
        <v>1375</v>
      </c>
      <c r="E327" s="222" t="s">
        <v>549</v>
      </c>
      <c r="F327" s="223">
        <v>327</v>
      </c>
      <c r="G327" s="223">
        <v>0</v>
      </c>
      <c r="H327" s="223">
        <v>0</v>
      </c>
    </row>
    <row r="328" spans="1:8" ht="15.75">
      <c r="A328" s="220" t="s">
        <v>696</v>
      </c>
      <c r="B328" s="222" t="s">
        <v>697</v>
      </c>
      <c r="C328" s="222" t="s">
        <v>563</v>
      </c>
      <c r="D328" s="222" t="s">
        <v>866</v>
      </c>
      <c r="E328" s="221"/>
      <c r="F328" s="223">
        <v>200</v>
      </c>
      <c r="G328" s="223">
        <v>0</v>
      </c>
      <c r="H328" s="223">
        <v>0</v>
      </c>
    </row>
    <row r="329" spans="1:8" ht="63">
      <c r="A329" s="220" t="s">
        <v>1391</v>
      </c>
      <c r="B329" s="222" t="s">
        <v>697</v>
      </c>
      <c r="C329" s="222" t="s">
        <v>563</v>
      </c>
      <c r="D329" s="222" t="s">
        <v>1374</v>
      </c>
      <c r="E329" s="221"/>
      <c r="F329" s="223">
        <v>200</v>
      </c>
      <c r="G329" s="223">
        <v>0</v>
      </c>
      <c r="H329" s="223">
        <v>0</v>
      </c>
    </row>
    <row r="330" spans="1:8" ht="63">
      <c r="A330" s="220" t="s">
        <v>548</v>
      </c>
      <c r="B330" s="222" t="s">
        <v>697</v>
      </c>
      <c r="C330" s="222" t="s">
        <v>563</v>
      </c>
      <c r="D330" s="222" t="s">
        <v>1374</v>
      </c>
      <c r="E330" s="222" t="s">
        <v>549</v>
      </c>
      <c r="F330" s="223">
        <v>200</v>
      </c>
      <c r="G330" s="223">
        <v>0</v>
      </c>
      <c r="H330" s="223">
        <v>0</v>
      </c>
    </row>
    <row r="331" spans="1:8" ht="63">
      <c r="A331" s="220" t="s">
        <v>867</v>
      </c>
      <c r="B331" s="221"/>
      <c r="C331" s="221"/>
      <c r="D331" s="222" t="s">
        <v>868</v>
      </c>
      <c r="E331" s="221"/>
      <c r="F331" s="223">
        <v>988.22900000000004</v>
      </c>
      <c r="G331" s="223">
        <v>988.22900000000004</v>
      </c>
      <c r="H331" s="223">
        <v>988.22900000000004</v>
      </c>
    </row>
    <row r="332" spans="1:8" ht="31.5">
      <c r="A332" s="220" t="s">
        <v>662</v>
      </c>
      <c r="B332" s="222" t="s">
        <v>545</v>
      </c>
      <c r="C332" s="222" t="s">
        <v>663</v>
      </c>
      <c r="D332" s="222" t="s">
        <v>868</v>
      </c>
      <c r="E332" s="221"/>
      <c r="F332" s="223">
        <v>988.22900000000004</v>
      </c>
      <c r="G332" s="223">
        <v>988.22900000000004</v>
      </c>
      <c r="H332" s="223">
        <v>988.22900000000004</v>
      </c>
    </row>
    <row r="333" spans="1:8" ht="63">
      <c r="A333" s="220" t="s">
        <v>1393</v>
      </c>
      <c r="B333" s="222" t="s">
        <v>545</v>
      </c>
      <c r="C333" s="222" t="s">
        <v>663</v>
      </c>
      <c r="D333" s="222" t="s">
        <v>869</v>
      </c>
      <c r="E333" s="221"/>
      <c r="F333" s="223">
        <v>988.22900000000004</v>
      </c>
      <c r="G333" s="223">
        <v>988.22900000000004</v>
      </c>
      <c r="H333" s="223">
        <v>988.22900000000004</v>
      </c>
    </row>
    <row r="334" spans="1:8" ht="47.25">
      <c r="A334" s="220" t="s">
        <v>604</v>
      </c>
      <c r="B334" s="222" t="s">
        <v>545</v>
      </c>
      <c r="C334" s="222" t="s">
        <v>663</v>
      </c>
      <c r="D334" s="222" t="s">
        <v>869</v>
      </c>
      <c r="E334" s="222" t="s">
        <v>605</v>
      </c>
      <c r="F334" s="223">
        <v>988.22900000000004</v>
      </c>
      <c r="G334" s="223">
        <v>988.22900000000004</v>
      </c>
      <c r="H334" s="223">
        <v>988.22900000000004</v>
      </c>
    </row>
    <row r="335" spans="1:8" ht="78.75">
      <c r="A335" s="220" t="s">
        <v>870</v>
      </c>
      <c r="B335" s="221"/>
      <c r="C335" s="221"/>
      <c r="D335" s="222" t="s">
        <v>871</v>
      </c>
      <c r="E335" s="221"/>
      <c r="F335" s="223">
        <v>9896.9689199999993</v>
      </c>
      <c r="G335" s="223">
        <v>9896.9689199999993</v>
      </c>
      <c r="H335" s="223">
        <v>9896.9689199999993</v>
      </c>
    </row>
    <row r="336" spans="1:8" ht="78.75">
      <c r="A336" s="220" t="s">
        <v>872</v>
      </c>
      <c r="B336" s="221"/>
      <c r="C336" s="221"/>
      <c r="D336" s="222" t="s">
        <v>873</v>
      </c>
      <c r="E336" s="221"/>
      <c r="F336" s="223">
        <v>5905.71</v>
      </c>
      <c r="G336" s="223">
        <v>5905.71</v>
      </c>
      <c r="H336" s="223">
        <v>5905.71</v>
      </c>
    </row>
    <row r="337" spans="1:8" ht="78.75">
      <c r="A337" s="220" t="s">
        <v>874</v>
      </c>
      <c r="B337" s="221"/>
      <c r="C337" s="221"/>
      <c r="D337" s="222" t="s">
        <v>875</v>
      </c>
      <c r="E337" s="221"/>
      <c r="F337" s="223">
        <v>5905.71</v>
      </c>
      <c r="G337" s="223">
        <v>5905.71</v>
      </c>
      <c r="H337" s="223">
        <v>5905.71</v>
      </c>
    </row>
    <row r="338" spans="1:8" ht="31.5">
      <c r="A338" s="220" t="s">
        <v>662</v>
      </c>
      <c r="B338" s="222" t="s">
        <v>545</v>
      </c>
      <c r="C338" s="222" t="s">
        <v>663</v>
      </c>
      <c r="D338" s="222" t="s">
        <v>875</v>
      </c>
      <c r="E338" s="221"/>
      <c r="F338" s="223">
        <v>5905.71</v>
      </c>
      <c r="G338" s="223">
        <v>5905.71</v>
      </c>
      <c r="H338" s="223">
        <v>5905.71</v>
      </c>
    </row>
    <row r="339" spans="1:8" ht="63">
      <c r="A339" s="220" t="s">
        <v>612</v>
      </c>
      <c r="B339" s="222" t="s">
        <v>545</v>
      </c>
      <c r="C339" s="222" t="s">
        <v>663</v>
      </c>
      <c r="D339" s="222" t="s">
        <v>876</v>
      </c>
      <c r="E339" s="221"/>
      <c r="F339" s="223">
        <v>5905.71</v>
      </c>
      <c r="G339" s="223">
        <v>5905.71</v>
      </c>
      <c r="H339" s="223">
        <v>5905.71</v>
      </c>
    </row>
    <row r="340" spans="1:8" ht="126">
      <c r="A340" s="220" t="s">
        <v>602</v>
      </c>
      <c r="B340" s="222" t="s">
        <v>545</v>
      </c>
      <c r="C340" s="222" t="s">
        <v>663</v>
      </c>
      <c r="D340" s="222" t="s">
        <v>876</v>
      </c>
      <c r="E340" s="222" t="s">
        <v>603</v>
      </c>
      <c r="F340" s="223">
        <v>5481.7879999999996</v>
      </c>
      <c r="G340" s="223">
        <v>5481.7879999999996</v>
      </c>
      <c r="H340" s="223">
        <v>5481.7879999999996</v>
      </c>
    </row>
    <row r="341" spans="1:8" ht="47.25">
      <c r="A341" s="220" t="s">
        <v>604</v>
      </c>
      <c r="B341" s="222" t="s">
        <v>545</v>
      </c>
      <c r="C341" s="222" t="s">
        <v>663</v>
      </c>
      <c r="D341" s="222" t="s">
        <v>876</v>
      </c>
      <c r="E341" s="222" t="s">
        <v>605</v>
      </c>
      <c r="F341" s="223">
        <v>422.92200000000003</v>
      </c>
      <c r="G341" s="223">
        <v>422.92200000000003</v>
      </c>
      <c r="H341" s="223">
        <v>422.92200000000003</v>
      </c>
    </row>
    <row r="342" spans="1:8" ht="31.5">
      <c r="A342" s="220" t="s">
        <v>608</v>
      </c>
      <c r="B342" s="222" t="s">
        <v>545</v>
      </c>
      <c r="C342" s="222" t="s">
        <v>663</v>
      </c>
      <c r="D342" s="222" t="s">
        <v>876</v>
      </c>
      <c r="E342" s="222" t="s">
        <v>609</v>
      </c>
      <c r="F342" s="223">
        <v>1</v>
      </c>
      <c r="G342" s="223">
        <v>1</v>
      </c>
      <c r="H342" s="223">
        <v>1</v>
      </c>
    </row>
    <row r="343" spans="1:8" ht="47.25">
      <c r="A343" s="220" t="s">
        <v>877</v>
      </c>
      <c r="B343" s="221"/>
      <c r="C343" s="221"/>
      <c r="D343" s="222" t="s">
        <v>878</v>
      </c>
      <c r="E343" s="221"/>
      <c r="F343" s="223">
        <v>3991.2589200000002</v>
      </c>
      <c r="G343" s="223">
        <v>3991.2589200000002</v>
      </c>
      <c r="H343" s="223">
        <v>3991.2589200000002</v>
      </c>
    </row>
    <row r="344" spans="1:8" ht="63">
      <c r="A344" s="220" t="s">
        <v>867</v>
      </c>
      <c r="B344" s="221"/>
      <c r="C344" s="221"/>
      <c r="D344" s="222" t="s">
        <v>879</v>
      </c>
      <c r="E344" s="221"/>
      <c r="F344" s="223">
        <v>3991.2589200000002</v>
      </c>
      <c r="G344" s="223">
        <v>3991.2589200000002</v>
      </c>
      <c r="H344" s="223">
        <v>3991.2589200000002</v>
      </c>
    </row>
    <row r="345" spans="1:8" ht="31.5">
      <c r="A345" s="220" t="s">
        <v>662</v>
      </c>
      <c r="B345" s="222" t="s">
        <v>545</v>
      </c>
      <c r="C345" s="222" t="s">
        <v>663</v>
      </c>
      <c r="D345" s="222" t="s">
        <v>879</v>
      </c>
      <c r="E345" s="221"/>
      <c r="F345" s="223">
        <v>3991.2589200000002</v>
      </c>
      <c r="G345" s="223">
        <v>3991.2589200000002</v>
      </c>
      <c r="H345" s="223">
        <v>3991.2589200000002</v>
      </c>
    </row>
    <row r="346" spans="1:8" ht="47.25">
      <c r="A346" s="220" t="s">
        <v>880</v>
      </c>
      <c r="B346" s="222" t="s">
        <v>545</v>
      </c>
      <c r="C346" s="222" t="s">
        <v>663</v>
      </c>
      <c r="D346" s="222" t="s">
        <v>881</v>
      </c>
      <c r="E346" s="221"/>
      <c r="F346" s="223">
        <v>250</v>
      </c>
      <c r="G346" s="223">
        <v>250</v>
      </c>
      <c r="H346" s="223">
        <v>250</v>
      </c>
    </row>
    <row r="347" spans="1:8" ht="47.25">
      <c r="A347" s="220" t="s">
        <v>604</v>
      </c>
      <c r="B347" s="222" t="s">
        <v>545</v>
      </c>
      <c r="C347" s="222" t="s">
        <v>663</v>
      </c>
      <c r="D347" s="222" t="s">
        <v>881</v>
      </c>
      <c r="E347" s="222" t="s">
        <v>605</v>
      </c>
      <c r="F347" s="223">
        <v>250</v>
      </c>
      <c r="G347" s="223">
        <v>250</v>
      </c>
      <c r="H347" s="223">
        <v>250</v>
      </c>
    </row>
    <row r="348" spans="1:8" ht="47.25">
      <c r="A348" s="220" t="s">
        <v>882</v>
      </c>
      <c r="B348" s="222" t="s">
        <v>545</v>
      </c>
      <c r="C348" s="222" t="s">
        <v>663</v>
      </c>
      <c r="D348" s="222" t="s">
        <v>883</v>
      </c>
      <c r="E348" s="221"/>
      <c r="F348" s="223">
        <v>3641.2589200000002</v>
      </c>
      <c r="G348" s="223">
        <v>3641.2589200000002</v>
      </c>
      <c r="H348" s="223">
        <v>3641.2589200000002</v>
      </c>
    </row>
    <row r="349" spans="1:8" ht="47.25">
      <c r="A349" s="220" t="s">
        <v>604</v>
      </c>
      <c r="B349" s="222" t="s">
        <v>545</v>
      </c>
      <c r="C349" s="222" t="s">
        <v>663</v>
      </c>
      <c r="D349" s="222" t="s">
        <v>883</v>
      </c>
      <c r="E349" s="222" t="s">
        <v>605</v>
      </c>
      <c r="F349" s="223">
        <v>3641.2589200000002</v>
      </c>
      <c r="G349" s="223">
        <v>3641.2589200000002</v>
      </c>
      <c r="H349" s="223">
        <v>3641.2589200000002</v>
      </c>
    </row>
    <row r="350" spans="1:8" ht="63">
      <c r="A350" s="220" t="s">
        <v>884</v>
      </c>
      <c r="B350" s="222" t="s">
        <v>545</v>
      </c>
      <c r="C350" s="222" t="s">
        <v>663</v>
      </c>
      <c r="D350" s="222" t="s">
        <v>885</v>
      </c>
      <c r="E350" s="221"/>
      <c r="F350" s="223">
        <v>100</v>
      </c>
      <c r="G350" s="223">
        <v>100</v>
      </c>
      <c r="H350" s="223">
        <v>100</v>
      </c>
    </row>
    <row r="351" spans="1:8" ht="47.25">
      <c r="A351" s="220" t="s">
        <v>604</v>
      </c>
      <c r="B351" s="222" t="s">
        <v>545</v>
      </c>
      <c r="C351" s="222" t="s">
        <v>663</v>
      </c>
      <c r="D351" s="222" t="s">
        <v>885</v>
      </c>
      <c r="E351" s="222" t="s">
        <v>605</v>
      </c>
      <c r="F351" s="223">
        <v>100</v>
      </c>
      <c r="G351" s="223">
        <v>100</v>
      </c>
      <c r="H351" s="223">
        <v>100</v>
      </c>
    </row>
    <row r="352" spans="1:8" ht="63">
      <c r="A352" s="220" t="s">
        <v>886</v>
      </c>
      <c r="B352" s="221"/>
      <c r="C352" s="221"/>
      <c r="D352" s="222" t="s">
        <v>887</v>
      </c>
      <c r="E352" s="221"/>
      <c r="F352" s="223">
        <v>37824.147830000002</v>
      </c>
      <c r="G352" s="223">
        <v>29621.198899999999</v>
      </c>
      <c r="H352" s="223">
        <v>29163.29736</v>
      </c>
    </row>
    <row r="353" spans="1:8" ht="47.25">
      <c r="A353" s="220" t="s">
        <v>888</v>
      </c>
      <c r="B353" s="221"/>
      <c r="C353" s="221"/>
      <c r="D353" s="222" t="s">
        <v>889</v>
      </c>
      <c r="E353" s="221"/>
      <c r="F353" s="223">
        <v>29407.155699999999</v>
      </c>
      <c r="G353" s="223">
        <v>21016.080999999998</v>
      </c>
      <c r="H353" s="223">
        <v>21016.080999999998</v>
      </c>
    </row>
    <row r="354" spans="1:8" ht="47.25">
      <c r="A354" s="220" t="s">
        <v>890</v>
      </c>
      <c r="B354" s="221"/>
      <c r="C354" s="221"/>
      <c r="D354" s="222" t="s">
        <v>891</v>
      </c>
      <c r="E354" s="221"/>
      <c r="F354" s="223">
        <v>19921.346699999998</v>
      </c>
      <c r="G354" s="223">
        <v>13530.272000000001</v>
      </c>
      <c r="H354" s="223">
        <v>13530.272000000001</v>
      </c>
    </row>
    <row r="355" spans="1:8" ht="15.75">
      <c r="A355" s="220" t="s">
        <v>806</v>
      </c>
      <c r="B355" s="222" t="s">
        <v>719</v>
      </c>
      <c r="C355" s="222" t="s">
        <v>576</v>
      </c>
      <c r="D355" s="222" t="s">
        <v>891</v>
      </c>
      <c r="E355" s="221"/>
      <c r="F355" s="223">
        <v>19921.346699999998</v>
      </c>
      <c r="G355" s="223">
        <v>13530.272000000001</v>
      </c>
      <c r="H355" s="223">
        <v>13530.272000000001</v>
      </c>
    </row>
    <row r="356" spans="1:8" ht="47.25">
      <c r="A356" s="220" t="s">
        <v>546</v>
      </c>
      <c r="B356" s="222" t="s">
        <v>719</v>
      </c>
      <c r="C356" s="222" t="s">
        <v>576</v>
      </c>
      <c r="D356" s="222" t="s">
        <v>892</v>
      </c>
      <c r="E356" s="221"/>
      <c r="F356" s="223">
        <v>710.94899999999996</v>
      </c>
      <c r="G356" s="223">
        <v>660.94899999999996</v>
      </c>
      <c r="H356" s="223">
        <v>660.94899999999996</v>
      </c>
    </row>
    <row r="357" spans="1:8" ht="63">
      <c r="A357" s="220" t="s">
        <v>548</v>
      </c>
      <c r="B357" s="222" t="s">
        <v>719</v>
      </c>
      <c r="C357" s="222" t="s">
        <v>576</v>
      </c>
      <c r="D357" s="222" t="s">
        <v>892</v>
      </c>
      <c r="E357" s="222" t="s">
        <v>549</v>
      </c>
      <c r="F357" s="223">
        <v>710.94899999999996</v>
      </c>
      <c r="G357" s="223">
        <v>660.94899999999996</v>
      </c>
      <c r="H357" s="223">
        <v>660.94899999999996</v>
      </c>
    </row>
    <row r="358" spans="1:8" ht="47.25">
      <c r="A358" s="220" t="s">
        <v>893</v>
      </c>
      <c r="B358" s="222" t="s">
        <v>719</v>
      </c>
      <c r="C358" s="222" t="s">
        <v>576</v>
      </c>
      <c r="D358" s="222" t="s">
        <v>894</v>
      </c>
      <c r="E358" s="221"/>
      <c r="F358" s="223">
        <v>60</v>
      </c>
      <c r="G358" s="223">
        <v>60</v>
      </c>
      <c r="H358" s="223">
        <v>60</v>
      </c>
    </row>
    <row r="359" spans="1:8" ht="63">
      <c r="A359" s="220" t="s">
        <v>548</v>
      </c>
      <c r="B359" s="222" t="s">
        <v>719</v>
      </c>
      <c r="C359" s="222" t="s">
        <v>576</v>
      </c>
      <c r="D359" s="222" t="s">
        <v>894</v>
      </c>
      <c r="E359" s="222" t="s">
        <v>549</v>
      </c>
      <c r="F359" s="223">
        <v>60</v>
      </c>
      <c r="G359" s="223">
        <v>60</v>
      </c>
      <c r="H359" s="223">
        <v>60</v>
      </c>
    </row>
    <row r="360" spans="1:8" ht="63">
      <c r="A360" s="220" t="s">
        <v>895</v>
      </c>
      <c r="B360" s="222" t="s">
        <v>719</v>
      </c>
      <c r="C360" s="222" t="s">
        <v>576</v>
      </c>
      <c r="D360" s="222" t="s">
        <v>896</v>
      </c>
      <c r="E360" s="221"/>
      <c r="F360" s="223">
        <v>11050.3977</v>
      </c>
      <c r="G360" s="223">
        <v>11009.323</v>
      </c>
      <c r="H360" s="223">
        <v>11009.323</v>
      </c>
    </row>
    <row r="361" spans="1:8" ht="63">
      <c r="A361" s="220" t="s">
        <v>548</v>
      </c>
      <c r="B361" s="222" t="s">
        <v>719</v>
      </c>
      <c r="C361" s="222" t="s">
        <v>576</v>
      </c>
      <c r="D361" s="222" t="s">
        <v>896</v>
      </c>
      <c r="E361" s="222" t="s">
        <v>549</v>
      </c>
      <c r="F361" s="223">
        <v>11050.3977</v>
      </c>
      <c r="G361" s="223">
        <v>11009.323</v>
      </c>
      <c r="H361" s="223">
        <v>11009.323</v>
      </c>
    </row>
    <row r="362" spans="1:8" ht="31.5">
      <c r="A362" s="220" t="s">
        <v>897</v>
      </c>
      <c r="B362" s="222" t="s">
        <v>719</v>
      </c>
      <c r="C362" s="222" t="s">
        <v>576</v>
      </c>
      <c r="D362" s="222" t="s">
        <v>898</v>
      </c>
      <c r="E362" s="221"/>
      <c r="F362" s="223">
        <v>150</v>
      </c>
      <c r="G362" s="223">
        <v>150</v>
      </c>
      <c r="H362" s="223">
        <v>150</v>
      </c>
    </row>
    <row r="363" spans="1:8" ht="63">
      <c r="A363" s="220" t="s">
        <v>548</v>
      </c>
      <c r="B363" s="222" t="s">
        <v>719</v>
      </c>
      <c r="C363" s="222" t="s">
        <v>576</v>
      </c>
      <c r="D363" s="222" t="s">
        <v>898</v>
      </c>
      <c r="E363" s="222" t="s">
        <v>549</v>
      </c>
      <c r="F363" s="223">
        <v>150</v>
      </c>
      <c r="G363" s="223">
        <v>150</v>
      </c>
      <c r="H363" s="223">
        <v>150</v>
      </c>
    </row>
    <row r="364" spans="1:8" ht="78.75">
      <c r="A364" s="220" t="s">
        <v>899</v>
      </c>
      <c r="B364" s="222" t="s">
        <v>719</v>
      </c>
      <c r="C364" s="222" t="s">
        <v>576</v>
      </c>
      <c r="D364" s="222" t="s">
        <v>900</v>
      </c>
      <c r="E364" s="221"/>
      <c r="F364" s="223">
        <v>700</v>
      </c>
      <c r="G364" s="223">
        <v>400</v>
      </c>
      <c r="H364" s="223">
        <v>400</v>
      </c>
    </row>
    <row r="365" spans="1:8" ht="63">
      <c r="A365" s="220" t="s">
        <v>548</v>
      </c>
      <c r="B365" s="222" t="s">
        <v>719</v>
      </c>
      <c r="C365" s="222" t="s">
        <v>576</v>
      </c>
      <c r="D365" s="222" t="s">
        <v>900</v>
      </c>
      <c r="E365" s="222" t="s">
        <v>549</v>
      </c>
      <c r="F365" s="223">
        <v>700</v>
      </c>
      <c r="G365" s="223">
        <v>400</v>
      </c>
      <c r="H365" s="223">
        <v>400</v>
      </c>
    </row>
    <row r="366" spans="1:8" ht="47.25">
      <c r="A366" s="220" t="s">
        <v>1394</v>
      </c>
      <c r="B366" s="222" t="s">
        <v>719</v>
      </c>
      <c r="C366" s="222" t="s">
        <v>576</v>
      </c>
      <c r="D366" s="222" t="s">
        <v>1376</v>
      </c>
      <c r="E366" s="221"/>
      <c r="F366" s="223">
        <v>6000</v>
      </c>
      <c r="G366" s="223">
        <v>0</v>
      </c>
      <c r="H366" s="223">
        <v>0</v>
      </c>
    </row>
    <row r="367" spans="1:8" ht="63">
      <c r="A367" s="220" t="s">
        <v>548</v>
      </c>
      <c r="B367" s="222" t="s">
        <v>719</v>
      </c>
      <c r="C367" s="222" t="s">
        <v>576</v>
      </c>
      <c r="D367" s="222" t="s">
        <v>1376</v>
      </c>
      <c r="E367" s="222" t="s">
        <v>549</v>
      </c>
      <c r="F367" s="223">
        <v>6000</v>
      </c>
      <c r="G367" s="223">
        <v>0</v>
      </c>
      <c r="H367" s="223">
        <v>0</v>
      </c>
    </row>
    <row r="368" spans="1:8" ht="31.5">
      <c r="A368" s="220" t="s">
        <v>901</v>
      </c>
      <c r="B368" s="222" t="s">
        <v>719</v>
      </c>
      <c r="C368" s="222" t="s">
        <v>576</v>
      </c>
      <c r="D368" s="222" t="s">
        <v>902</v>
      </c>
      <c r="E368" s="221"/>
      <c r="F368" s="223">
        <v>1250</v>
      </c>
      <c r="G368" s="223">
        <v>1250</v>
      </c>
      <c r="H368" s="223">
        <v>1250</v>
      </c>
    </row>
    <row r="369" spans="1:8" ht="63">
      <c r="A369" s="220" t="s">
        <v>548</v>
      </c>
      <c r="B369" s="222" t="s">
        <v>719</v>
      </c>
      <c r="C369" s="222" t="s">
        <v>576</v>
      </c>
      <c r="D369" s="222" t="s">
        <v>902</v>
      </c>
      <c r="E369" s="222" t="s">
        <v>549</v>
      </c>
      <c r="F369" s="223">
        <v>1250</v>
      </c>
      <c r="G369" s="223">
        <v>1250</v>
      </c>
      <c r="H369" s="223">
        <v>1250</v>
      </c>
    </row>
    <row r="370" spans="1:8" ht="94.5">
      <c r="A370" s="220" t="s">
        <v>903</v>
      </c>
      <c r="B370" s="221"/>
      <c r="C370" s="221"/>
      <c r="D370" s="222" t="s">
        <v>904</v>
      </c>
      <c r="E370" s="221"/>
      <c r="F370" s="223">
        <v>7485.8090000000002</v>
      </c>
      <c r="G370" s="223">
        <v>7485.8090000000002</v>
      </c>
      <c r="H370" s="223">
        <v>7485.8090000000002</v>
      </c>
    </row>
    <row r="371" spans="1:8" ht="15.75">
      <c r="A371" s="220" t="s">
        <v>806</v>
      </c>
      <c r="B371" s="222" t="s">
        <v>719</v>
      </c>
      <c r="C371" s="222" t="s">
        <v>576</v>
      </c>
      <c r="D371" s="222" t="s">
        <v>904</v>
      </c>
      <c r="E371" s="221"/>
      <c r="F371" s="223">
        <v>7465.4089999999997</v>
      </c>
      <c r="G371" s="223">
        <v>7465.4089999999997</v>
      </c>
      <c r="H371" s="223">
        <v>7465.4089999999997</v>
      </c>
    </row>
    <row r="372" spans="1:8" ht="47.25">
      <c r="A372" s="220" t="s">
        <v>546</v>
      </c>
      <c r="B372" s="222" t="s">
        <v>719</v>
      </c>
      <c r="C372" s="222" t="s">
        <v>576</v>
      </c>
      <c r="D372" s="222" t="s">
        <v>905</v>
      </c>
      <c r="E372" s="221"/>
      <c r="F372" s="223">
        <v>4803.5519999999997</v>
      </c>
      <c r="G372" s="223">
        <v>4803.5519999999997</v>
      </c>
      <c r="H372" s="223">
        <v>4803.5519999999997</v>
      </c>
    </row>
    <row r="373" spans="1:8" ht="63">
      <c r="A373" s="220" t="s">
        <v>548</v>
      </c>
      <c r="B373" s="222" t="s">
        <v>719</v>
      </c>
      <c r="C373" s="222" t="s">
        <v>576</v>
      </c>
      <c r="D373" s="222" t="s">
        <v>905</v>
      </c>
      <c r="E373" s="222" t="s">
        <v>549</v>
      </c>
      <c r="F373" s="223">
        <v>4803.5519999999997</v>
      </c>
      <c r="G373" s="223">
        <v>4803.5519999999997</v>
      </c>
      <c r="H373" s="223">
        <v>4803.5519999999997</v>
      </c>
    </row>
    <row r="374" spans="1:8" ht="31.5">
      <c r="A374" s="220" t="s">
        <v>906</v>
      </c>
      <c r="B374" s="222" t="s">
        <v>719</v>
      </c>
      <c r="C374" s="222" t="s">
        <v>576</v>
      </c>
      <c r="D374" s="222" t="s">
        <v>907</v>
      </c>
      <c r="E374" s="221"/>
      <c r="F374" s="223">
        <v>2661.857</v>
      </c>
      <c r="G374" s="223">
        <v>2661.857</v>
      </c>
      <c r="H374" s="223">
        <v>2661.857</v>
      </c>
    </row>
    <row r="375" spans="1:8" ht="63">
      <c r="A375" s="220" t="s">
        <v>548</v>
      </c>
      <c r="B375" s="222" t="s">
        <v>719</v>
      </c>
      <c r="C375" s="222" t="s">
        <v>576</v>
      </c>
      <c r="D375" s="222" t="s">
        <v>907</v>
      </c>
      <c r="E375" s="222" t="s">
        <v>549</v>
      </c>
      <c r="F375" s="223">
        <v>2661.857</v>
      </c>
      <c r="G375" s="223">
        <v>2661.857</v>
      </c>
      <c r="H375" s="223">
        <v>2661.857</v>
      </c>
    </row>
    <row r="376" spans="1:8" ht="31.5">
      <c r="A376" s="220" t="s">
        <v>908</v>
      </c>
      <c r="B376" s="222" t="s">
        <v>719</v>
      </c>
      <c r="C376" s="222" t="s">
        <v>719</v>
      </c>
      <c r="D376" s="222" t="s">
        <v>904</v>
      </c>
      <c r="E376" s="221"/>
      <c r="F376" s="223">
        <v>20.399999999999999</v>
      </c>
      <c r="G376" s="223">
        <v>20.399999999999999</v>
      </c>
      <c r="H376" s="223">
        <v>20.399999999999999</v>
      </c>
    </row>
    <row r="377" spans="1:8" ht="157.5">
      <c r="A377" s="220" t="s">
        <v>909</v>
      </c>
      <c r="B377" s="222" t="s">
        <v>719</v>
      </c>
      <c r="C377" s="222" t="s">
        <v>719</v>
      </c>
      <c r="D377" s="222" t="s">
        <v>910</v>
      </c>
      <c r="E377" s="221"/>
      <c r="F377" s="223">
        <v>20.399999999999999</v>
      </c>
      <c r="G377" s="223">
        <v>20.399999999999999</v>
      </c>
      <c r="H377" s="223">
        <v>20.399999999999999</v>
      </c>
    </row>
    <row r="378" spans="1:8" ht="31.5">
      <c r="A378" s="220" t="s">
        <v>608</v>
      </c>
      <c r="B378" s="222" t="s">
        <v>719</v>
      </c>
      <c r="C378" s="222" t="s">
        <v>719</v>
      </c>
      <c r="D378" s="222" t="s">
        <v>910</v>
      </c>
      <c r="E378" s="222" t="s">
        <v>609</v>
      </c>
      <c r="F378" s="223">
        <v>20.399999999999999</v>
      </c>
      <c r="G378" s="223">
        <v>20.399999999999999</v>
      </c>
      <c r="H378" s="223">
        <v>20.399999999999999</v>
      </c>
    </row>
    <row r="379" spans="1:8" ht="110.25">
      <c r="A379" s="220" t="s">
        <v>911</v>
      </c>
      <c r="B379" s="221"/>
      <c r="C379" s="221"/>
      <c r="D379" s="222" t="s">
        <v>912</v>
      </c>
      <c r="E379" s="221"/>
      <c r="F379" s="223">
        <v>2000</v>
      </c>
      <c r="G379" s="223">
        <v>0</v>
      </c>
      <c r="H379" s="223">
        <v>0</v>
      </c>
    </row>
    <row r="380" spans="1:8" ht="15.75">
      <c r="A380" s="220" t="s">
        <v>806</v>
      </c>
      <c r="B380" s="222" t="s">
        <v>719</v>
      </c>
      <c r="C380" s="222" t="s">
        <v>576</v>
      </c>
      <c r="D380" s="222" t="s">
        <v>912</v>
      </c>
      <c r="E380" s="221"/>
      <c r="F380" s="223">
        <v>2000</v>
      </c>
      <c r="G380" s="223">
        <v>0</v>
      </c>
      <c r="H380" s="223">
        <v>0</v>
      </c>
    </row>
    <row r="381" spans="1:8" ht="47.25">
      <c r="A381" s="220" t="s">
        <v>913</v>
      </c>
      <c r="B381" s="222" t="s">
        <v>719</v>
      </c>
      <c r="C381" s="222" t="s">
        <v>576</v>
      </c>
      <c r="D381" s="222" t="s">
        <v>914</v>
      </c>
      <c r="E381" s="221"/>
      <c r="F381" s="223">
        <v>2000</v>
      </c>
      <c r="G381" s="223">
        <v>0</v>
      </c>
      <c r="H381" s="223">
        <v>0</v>
      </c>
    </row>
    <row r="382" spans="1:8" ht="63">
      <c r="A382" s="220" t="s">
        <v>548</v>
      </c>
      <c r="B382" s="222" t="s">
        <v>719</v>
      </c>
      <c r="C382" s="222" t="s">
        <v>576</v>
      </c>
      <c r="D382" s="222" t="s">
        <v>914</v>
      </c>
      <c r="E382" s="222" t="s">
        <v>549</v>
      </c>
      <c r="F382" s="223">
        <v>2000</v>
      </c>
      <c r="G382" s="223">
        <v>0</v>
      </c>
      <c r="H382" s="223">
        <v>0</v>
      </c>
    </row>
    <row r="383" spans="1:8" ht="63">
      <c r="A383" s="220" t="s">
        <v>915</v>
      </c>
      <c r="B383" s="221"/>
      <c r="C383" s="221"/>
      <c r="D383" s="222" t="s">
        <v>916</v>
      </c>
      <c r="E383" s="221"/>
      <c r="F383" s="223">
        <v>8416.9921300000005</v>
      </c>
      <c r="G383" s="223">
        <v>8605.1178999999993</v>
      </c>
      <c r="H383" s="223">
        <v>8147.2163600000003</v>
      </c>
    </row>
    <row r="384" spans="1:8" ht="47.25">
      <c r="A384" s="220" t="s">
        <v>917</v>
      </c>
      <c r="B384" s="221"/>
      <c r="C384" s="221"/>
      <c r="D384" s="222" t="s">
        <v>918</v>
      </c>
      <c r="E384" s="221"/>
      <c r="F384" s="223">
        <v>8416.9921300000005</v>
      </c>
      <c r="G384" s="223">
        <v>8605.1178999999993</v>
      </c>
      <c r="H384" s="223">
        <v>8147.2163600000003</v>
      </c>
    </row>
    <row r="385" spans="1:8" ht="15.75">
      <c r="A385" s="220" t="s">
        <v>919</v>
      </c>
      <c r="B385" s="222" t="s">
        <v>640</v>
      </c>
      <c r="C385" s="222" t="s">
        <v>730</v>
      </c>
      <c r="D385" s="222" t="s">
        <v>918</v>
      </c>
      <c r="E385" s="221"/>
      <c r="F385" s="223">
        <v>8416.9921300000005</v>
      </c>
      <c r="G385" s="223">
        <v>8605.1178999999993</v>
      </c>
      <c r="H385" s="223">
        <v>8147.2163600000003</v>
      </c>
    </row>
    <row r="386" spans="1:8" ht="63">
      <c r="A386" s="220" t="s">
        <v>920</v>
      </c>
      <c r="B386" s="222" t="s">
        <v>640</v>
      </c>
      <c r="C386" s="222" t="s">
        <v>730</v>
      </c>
      <c r="D386" s="222" t="s">
        <v>921</v>
      </c>
      <c r="E386" s="221"/>
      <c r="F386" s="223">
        <v>8416.9921300000005</v>
      </c>
      <c r="G386" s="223">
        <v>8605.1178999999993</v>
      </c>
      <c r="H386" s="223">
        <v>8147.2163600000003</v>
      </c>
    </row>
    <row r="387" spans="1:8" ht="63">
      <c r="A387" s="220" t="s">
        <v>548</v>
      </c>
      <c r="B387" s="222" t="s">
        <v>640</v>
      </c>
      <c r="C387" s="222" t="s">
        <v>730</v>
      </c>
      <c r="D387" s="222" t="s">
        <v>921</v>
      </c>
      <c r="E387" s="222" t="s">
        <v>549</v>
      </c>
      <c r="F387" s="223">
        <v>8416.9921300000005</v>
      </c>
      <c r="G387" s="223">
        <v>8605.1178999999993</v>
      </c>
      <c r="H387" s="223">
        <v>8147.2163600000003</v>
      </c>
    </row>
    <row r="388" spans="1:8" ht="63">
      <c r="A388" s="220" t="s">
        <v>1395</v>
      </c>
      <c r="B388" s="221"/>
      <c r="C388" s="221"/>
      <c r="D388" s="222" t="s">
        <v>922</v>
      </c>
      <c r="E388" s="221"/>
      <c r="F388" s="223">
        <v>1783.6828</v>
      </c>
      <c r="G388" s="223">
        <v>1697.8047999999999</v>
      </c>
      <c r="H388" s="223">
        <v>1697.8047999999999</v>
      </c>
    </row>
    <row r="389" spans="1:8" ht="63">
      <c r="A389" s="220" t="s">
        <v>1396</v>
      </c>
      <c r="B389" s="221"/>
      <c r="C389" s="221"/>
      <c r="D389" s="222" t="s">
        <v>922</v>
      </c>
      <c r="E389" s="221"/>
      <c r="F389" s="223">
        <v>1783.6828</v>
      </c>
      <c r="G389" s="223">
        <v>1697.8047999999999</v>
      </c>
      <c r="H389" s="223">
        <v>1697.8047999999999</v>
      </c>
    </row>
    <row r="390" spans="1:8" ht="94.5">
      <c r="A390" s="220" t="s">
        <v>923</v>
      </c>
      <c r="B390" s="221"/>
      <c r="C390" s="221"/>
      <c r="D390" s="222" t="s">
        <v>924</v>
      </c>
      <c r="E390" s="221"/>
      <c r="F390" s="223">
        <v>31.608000000000001</v>
      </c>
      <c r="G390" s="223">
        <v>31.608000000000001</v>
      </c>
      <c r="H390" s="223">
        <v>31.608000000000001</v>
      </c>
    </row>
    <row r="391" spans="1:8" ht="31.5">
      <c r="A391" s="220" t="s">
        <v>662</v>
      </c>
      <c r="B391" s="222" t="s">
        <v>545</v>
      </c>
      <c r="C391" s="222" t="s">
        <v>663</v>
      </c>
      <c r="D391" s="222" t="s">
        <v>924</v>
      </c>
      <c r="E391" s="221"/>
      <c r="F391" s="223">
        <v>31.608000000000001</v>
      </c>
      <c r="G391" s="223">
        <v>31.608000000000001</v>
      </c>
      <c r="H391" s="223">
        <v>31.608000000000001</v>
      </c>
    </row>
    <row r="392" spans="1:8" ht="78.75">
      <c r="A392" s="220" t="s">
        <v>925</v>
      </c>
      <c r="B392" s="222" t="s">
        <v>545</v>
      </c>
      <c r="C392" s="222" t="s">
        <v>663</v>
      </c>
      <c r="D392" s="222" t="s">
        <v>926</v>
      </c>
      <c r="E392" s="221"/>
      <c r="F392" s="223">
        <v>31.608000000000001</v>
      </c>
      <c r="G392" s="223">
        <v>31.608000000000001</v>
      </c>
      <c r="H392" s="223">
        <v>31.608000000000001</v>
      </c>
    </row>
    <row r="393" spans="1:8" ht="126">
      <c r="A393" s="220" t="s">
        <v>602</v>
      </c>
      <c r="B393" s="222" t="s">
        <v>545</v>
      </c>
      <c r="C393" s="222" t="s">
        <v>663</v>
      </c>
      <c r="D393" s="222" t="s">
        <v>926</v>
      </c>
      <c r="E393" s="222" t="s">
        <v>603</v>
      </c>
      <c r="F393" s="223">
        <v>20</v>
      </c>
      <c r="G393" s="223">
        <v>20</v>
      </c>
      <c r="H393" s="223">
        <v>20</v>
      </c>
    </row>
    <row r="394" spans="1:8" ht="47.25">
      <c r="A394" s="220" t="s">
        <v>604</v>
      </c>
      <c r="B394" s="222" t="s">
        <v>545</v>
      </c>
      <c r="C394" s="222" t="s">
        <v>663</v>
      </c>
      <c r="D394" s="222" t="s">
        <v>926</v>
      </c>
      <c r="E394" s="222" t="s">
        <v>605</v>
      </c>
      <c r="F394" s="223">
        <v>6.2030000000000003</v>
      </c>
      <c r="G394" s="223">
        <v>6.2030000000000003</v>
      </c>
      <c r="H394" s="223">
        <v>6.2030000000000003</v>
      </c>
    </row>
    <row r="395" spans="1:8" ht="31.5">
      <c r="A395" s="220" t="s">
        <v>608</v>
      </c>
      <c r="B395" s="222" t="s">
        <v>545</v>
      </c>
      <c r="C395" s="222" t="s">
        <v>663</v>
      </c>
      <c r="D395" s="222" t="s">
        <v>926</v>
      </c>
      <c r="E395" s="222" t="s">
        <v>609</v>
      </c>
      <c r="F395" s="223">
        <v>5.4050000000000002</v>
      </c>
      <c r="G395" s="223">
        <v>5.4050000000000002</v>
      </c>
      <c r="H395" s="223">
        <v>5.4050000000000002</v>
      </c>
    </row>
    <row r="396" spans="1:8" ht="141.75">
      <c r="A396" s="220" t="s">
        <v>927</v>
      </c>
      <c r="B396" s="221"/>
      <c r="C396" s="221"/>
      <c r="D396" s="222" t="s">
        <v>928</v>
      </c>
      <c r="E396" s="221"/>
      <c r="F396" s="223">
        <v>1152</v>
      </c>
      <c r="G396" s="223">
        <v>1152</v>
      </c>
      <c r="H396" s="223">
        <v>1152</v>
      </c>
    </row>
    <row r="397" spans="1:8" ht="31.5">
      <c r="A397" s="220" t="s">
        <v>729</v>
      </c>
      <c r="B397" s="222" t="s">
        <v>639</v>
      </c>
      <c r="C397" s="222" t="s">
        <v>730</v>
      </c>
      <c r="D397" s="222" t="s">
        <v>928</v>
      </c>
      <c r="E397" s="221"/>
      <c r="F397" s="223">
        <v>1152</v>
      </c>
      <c r="G397" s="223">
        <v>1152</v>
      </c>
      <c r="H397" s="223">
        <v>1152</v>
      </c>
    </row>
    <row r="398" spans="1:8" ht="126">
      <c r="A398" s="220" t="s">
        <v>929</v>
      </c>
      <c r="B398" s="222" t="s">
        <v>639</v>
      </c>
      <c r="C398" s="222" t="s">
        <v>730</v>
      </c>
      <c r="D398" s="222" t="s">
        <v>930</v>
      </c>
      <c r="E398" s="221"/>
      <c r="F398" s="223">
        <v>1152</v>
      </c>
      <c r="G398" s="223">
        <v>1152</v>
      </c>
      <c r="H398" s="223">
        <v>1152</v>
      </c>
    </row>
    <row r="399" spans="1:8" ht="63">
      <c r="A399" s="220" t="s">
        <v>548</v>
      </c>
      <c r="B399" s="222" t="s">
        <v>639</v>
      </c>
      <c r="C399" s="222" t="s">
        <v>730</v>
      </c>
      <c r="D399" s="222" t="s">
        <v>930</v>
      </c>
      <c r="E399" s="222" t="s">
        <v>549</v>
      </c>
      <c r="F399" s="223">
        <v>1152</v>
      </c>
      <c r="G399" s="223">
        <v>1152</v>
      </c>
      <c r="H399" s="223">
        <v>1152</v>
      </c>
    </row>
    <row r="400" spans="1:8" ht="47.25">
      <c r="A400" s="220" t="s">
        <v>931</v>
      </c>
      <c r="B400" s="221"/>
      <c r="C400" s="221"/>
      <c r="D400" s="222" t="s">
        <v>932</v>
      </c>
      <c r="E400" s="221"/>
      <c r="F400" s="223">
        <v>150</v>
      </c>
      <c r="G400" s="223">
        <v>150</v>
      </c>
      <c r="H400" s="223">
        <v>150</v>
      </c>
    </row>
    <row r="401" spans="1:8" ht="31.5">
      <c r="A401" s="220" t="s">
        <v>662</v>
      </c>
      <c r="B401" s="222" t="s">
        <v>545</v>
      </c>
      <c r="C401" s="222" t="s">
        <v>663</v>
      </c>
      <c r="D401" s="222" t="s">
        <v>932</v>
      </c>
      <c r="E401" s="221"/>
      <c r="F401" s="223">
        <v>150</v>
      </c>
      <c r="G401" s="223">
        <v>150</v>
      </c>
      <c r="H401" s="223">
        <v>150</v>
      </c>
    </row>
    <row r="402" spans="1:8" ht="47.25">
      <c r="A402" s="220" t="s">
        <v>933</v>
      </c>
      <c r="B402" s="222" t="s">
        <v>545</v>
      </c>
      <c r="C402" s="222" t="s">
        <v>663</v>
      </c>
      <c r="D402" s="222" t="s">
        <v>934</v>
      </c>
      <c r="E402" s="221"/>
      <c r="F402" s="223">
        <v>150</v>
      </c>
      <c r="G402" s="223">
        <v>150</v>
      </c>
      <c r="H402" s="223">
        <v>150</v>
      </c>
    </row>
    <row r="403" spans="1:8" ht="63">
      <c r="A403" s="220" t="s">
        <v>548</v>
      </c>
      <c r="B403" s="222" t="s">
        <v>545</v>
      </c>
      <c r="C403" s="222" t="s">
        <v>663</v>
      </c>
      <c r="D403" s="222" t="s">
        <v>934</v>
      </c>
      <c r="E403" s="222" t="s">
        <v>549</v>
      </c>
      <c r="F403" s="223">
        <v>150</v>
      </c>
      <c r="G403" s="223">
        <v>150</v>
      </c>
      <c r="H403" s="223">
        <v>150</v>
      </c>
    </row>
    <row r="404" spans="1:8" ht="78.75">
      <c r="A404" s="220" t="s">
        <v>935</v>
      </c>
      <c r="B404" s="221"/>
      <c r="C404" s="221"/>
      <c r="D404" s="222" t="s">
        <v>936</v>
      </c>
      <c r="E404" s="221"/>
      <c r="F404" s="223">
        <v>188.27099999999999</v>
      </c>
      <c r="G404" s="223">
        <v>102.393</v>
      </c>
      <c r="H404" s="223">
        <v>102.393</v>
      </c>
    </row>
    <row r="405" spans="1:8" ht="31.5">
      <c r="A405" s="220" t="s">
        <v>937</v>
      </c>
      <c r="B405" s="222" t="s">
        <v>640</v>
      </c>
      <c r="C405" s="222" t="s">
        <v>719</v>
      </c>
      <c r="D405" s="222" t="s">
        <v>936</v>
      </c>
      <c r="E405" s="221"/>
      <c r="F405" s="223">
        <v>188.27099999999999</v>
      </c>
      <c r="G405" s="223">
        <v>102.393</v>
      </c>
      <c r="H405" s="223">
        <v>102.393</v>
      </c>
    </row>
    <row r="406" spans="1:8" ht="189">
      <c r="A406" s="220" t="s">
        <v>938</v>
      </c>
      <c r="B406" s="222" t="s">
        <v>640</v>
      </c>
      <c r="C406" s="222" t="s">
        <v>719</v>
      </c>
      <c r="D406" s="222" t="s">
        <v>939</v>
      </c>
      <c r="E406" s="221"/>
      <c r="F406" s="223">
        <v>188.27099999999999</v>
      </c>
      <c r="G406" s="223">
        <v>102.393</v>
      </c>
      <c r="H406" s="223">
        <v>102.393</v>
      </c>
    </row>
    <row r="407" spans="1:8" ht="63">
      <c r="A407" s="220" t="s">
        <v>548</v>
      </c>
      <c r="B407" s="222" t="s">
        <v>640</v>
      </c>
      <c r="C407" s="222" t="s">
        <v>719</v>
      </c>
      <c r="D407" s="222" t="s">
        <v>939</v>
      </c>
      <c r="E407" s="222" t="s">
        <v>549</v>
      </c>
      <c r="F407" s="223">
        <v>188.27099999999999</v>
      </c>
      <c r="G407" s="223">
        <v>102.393</v>
      </c>
      <c r="H407" s="223">
        <v>102.393</v>
      </c>
    </row>
    <row r="408" spans="1:8" ht="47.25">
      <c r="A408" s="220" t="s">
        <v>940</v>
      </c>
      <c r="B408" s="221"/>
      <c r="C408" s="221"/>
      <c r="D408" s="222" t="s">
        <v>941</v>
      </c>
      <c r="E408" s="221"/>
      <c r="F408" s="223">
        <v>261.80380000000002</v>
      </c>
      <c r="G408" s="223">
        <v>261.80380000000002</v>
      </c>
      <c r="H408" s="223">
        <v>261.80380000000002</v>
      </c>
    </row>
    <row r="409" spans="1:8" ht="31.5">
      <c r="A409" s="220" t="s">
        <v>662</v>
      </c>
      <c r="B409" s="222" t="s">
        <v>545</v>
      </c>
      <c r="C409" s="222" t="s">
        <v>663</v>
      </c>
      <c r="D409" s="222" t="s">
        <v>941</v>
      </c>
      <c r="E409" s="221"/>
      <c r="F409" s="223">
        <v>261.80380000000002</v>
      </c>
      <c r="G409" s="223">
        <v>261.80380000000002</v>
      </c>
      <c r="H409" s="223">
        <v>261.80380000000002</v>
      </c>
    </row>
    <row r="410" spans="1:8" ht="63">
      <c r="A410" s="220" t="s">
        <v>942</v>
      </c>
      <c r="B410" s="222" t="s">
        <v>545</v>
      </c>
      <c r="C410" s="222" t="s">
        <v>663</v>
      </c>
      <c r="D410" s="222" t="s">
        <v>943</v>
      </c>
      <c r="E410" s="221"/>
      <c r="F410" s="223">
        <v>261.80380000000002</v>
      </c>
      <c r="G410" s="223">
        <v>261.80380000000002</v>
      </c>
      <c r="H410" s="223">
        <v>261.80380000000002</v>
      </c>
    </row>
    <row r="411" spans="1:8" ht="47.25">
      <c r="A411" s="220" t="s">
        <v>604</v>
      </c>
      <c r="B411" s="222" t="s">
        <v>545</v>
      </c>
      <c r="C411" s="222" t="s">
        <v>663</v>
      </c>
      <c r="D411" s="222" t="s">
        <v>943</v>
      </c>
      <c r="E411" s="222" t="s">
        <v>605</v>
      </c>
      <c r="F411" s="223">
        <v>261.80380000000002</v>
      </c>
      <c r="G411" s="223">
        <v>261.80380000000002</v>
      </c>
      <c r="H411" s="223">
        <v>261.80380000000002</v>
      </c>
    </row>
    <row r="412" spans="1:8" ht="78.75">
      <c r="A412" s="220" t="s">
        <v>944</v>
      </c>
      <c r="B412" s="221"/>
      <c r="C412" s="221"/>
      <c r="D412" s="222" t="s">
        <v>945</v>
      </c>
      <c r="E412" s="221"/>
      <c r="F412" s="223">
        <v>35528.828220000003</v>
      </c>
      <c r="G412" s="223">
        <v>29000.499220000002</v>
      </c>
      <c r="H412" s="223">
        <v>29000.499220000002</v>
      </c>
    </row>
    <row r="413" spans="1:8" ht="94.5">
      <c r="A413" s="220" t="s">
        <v>594</v>
      </c>
      <c r="B413" s="221"/>
      <c r="C413" s="221"/>
      <c r="D413" s="222" t="s">
        <v>946</v>
      </c>
      <c r="E413" s="221"/>
      <c r="F413" s="223">
        <v>16218.828219999999</v>
      </c>
      <c r="G413" s="223">
        <v>8190.4992199999997</v>
      </c>
      <c r="H413" s="223">
        <v>8190.4992199999997</v>
      </c>
    </row>
    <row r="414" spans="1:8" ht="94.5">
      <c r="A414" s="220" t="s">
        <v>947</v>
      </c>
      <c r="B414" s="221"/>
      <c r="C414" s="221"/>
      <c r="D414" s="222" t="s">
        <v>948</v>
      </c>
      <c r="E414" s="221"/>
      <c r="F414" s="223">
        <v>16218.828219999999</v>
      </c>
      <c r="G414" s="223">
        <v>8190.4992199999997</v>
      </c>
      <c r="H414" s="223">
        <v>8190.4992199999997</v>
      </c>
    </row>
    <row r="415" spans="1:8" ht="78.75">
      <c r="A415" s="220" t="s">
        <v>949</v>
      </c>
      <c r="B415" s="222" t="s">
        <v>545</v>
      </c>
      <c r="C415" s="222" t="s">
        <v>730</v>
      </c>
      <c r="D415" s="222" t="s">
        <v>948</v>
      </c>
      <c r="E415" s="221"/>
      <c r="F415" s="223">
        <v>8190.4992199999997</v>
      </c>
      <c r="G415" s="223">
        <v>8190.4992199999997</v>
      </c>
      <c r="H415" s="223">
        <v>8190.4992199999997</v>
      </c>
    </row>
    <row r="416" spans="1:8" ht="63">
      <c r="A416" s="220" t="s">
        <v>612</v>
      </c>
      <c r="B416" s="222" t="s">
        <v>545</v>
      </c>
      <c r="C416" s="222" t="s">
        <v>730</v>
      </c>
      <c r="D416" s="222" t="s">
        <v>950</v>
      </c>
      <c r="E416" s="221"/>
      <c r="F416" s="223">
        <v>8190.4992199999997</v>
      </c>
      <c r="G416" s="223">
        <v>8190.4992199999997</v>
      </c>
      <c r="H416" s="223">
        <v>8190.4992199999997</v>
      </c>
    </row>
    <row r="417" spans="1:8" ht="126">
      <c r="A417" s="220" t="s">
        <v>602</v>
      </c>
      <c r="B417" s="222" t="s">
        <v>545</v>
      </c>
      <c r="C417" s="222" t="s">
        <v>730</v>
      </c>
      <c r="D417" s="222" t="s">
        <v>950</v>
      </c>
      <c r="E417" s="222" t="s">
        <v>603</v>
      </c>
      <c r="F417" s="223">
        <v>7386.5169999999998</v>
      </c>
      <c r="G417" s="223">
        <v>7386.5169999999998</v>
      </c>
      <c r="H417" s="223">
        <v>7386.5169999999998</v>
      </c>
    </row>
    <row r="418" spans="1:8" ht="47.25">
      <c r="A418" s="220" t="s">
        <v>604</v>
      </c>
      <c r="B418" s="222" t="s">
        <v>545</v>
      </c>
      <c r="C418" s="222" t="s">
        <v>730</v>
      </c>
      <c r="D418" s="222" t="s">
        <v>950</v>
      </c>
      <c r="E418" s="222" t="s">
        <v>605</v>
      </c>
      <c r="F418" s="223">
        <v>794.78222000000005</v>
      </c>
      <c r="G418" s="223">
        <v>794.78222000000005</v>
      </c>
      <c r="H418" s="223">
        <v>794.78222000000005</v>
      </c>
    </row>
    <row r="419" spans="1:8" ht="31.5">
      <c r="A419" s="220" t="s">
        <v>608</v>
      </c>
      <c r="B419" s="222" t="s">
        <v>545</v>
      </c>
      <c r="C419" s="222" t="s">
        <v>730</v>
      </c>
      <c r="D419" s="222" t="s">
        <v>950</v>
      </c>
      <c r="E419" s="222" t="s">
        <v>609</v>
      </c>
      <c r="F419" s="223">
        <v>9.1999999999999993</v>
      </c>
      <c r="G419" s="223">
        <v>9.1999999999999993</v>
      </c>
      <c r="H419" s="223">
        <v>9.1999999999999993</v>
      </c>
    </row>
    <row r="420" spans="1:8" ht="31.5">
      <c r="A420" s="220" t="s">
        <v>662</v>
      </c>
      <c r="B420" s="222" t="s">
        <v>545</v>
      </c>
      <c r="C420" s="222" t="s">
        <v>663</v>
      </c>
      <c r="D420" s="222" t="s">
        <v>948</v>
      </c>
      <c r="E420" s="221"/>
      <c r="F420" s="223">
        <v>8028.3289999999997</v>
      </c>
      <c r="G420" s="223">
        <v>0</v>
      </c>
      <c r="H420" s="223">
        <v>0</v>
      </c>
    </row>
    <row r="421" spans="1:8" ht="47.25">
      <c r="A421" s="220" t="s">
        <v>546</v>
      </c>
      <c r="B421" s="222" t="s">
        <v>545</v>
      </c>
      <c r="C421" s="222" t="s">
        <v>663</v>
      </c>
      <c r="D421" s="222" t="s">
        <v>951</v>
      </c>
      <c r="E421" s="221"/>
      <c r="F421" s="223">
        <v>453.48700000000002</v>
      </c>
      <c r="G421" s="223">
        <v>0</v>
      </c>
      <c r="H421" s="223">
        <v>0</v>
      </c>
    </row>
    <row r="422" spans="1:8" ht="63">
      <c r="A422" s="220" t="s">
        <v>548</v>
      </c>
      <c r="B422" s="222" t="s">
        <v>545</v>
      </c>
      <c r="C422" s="222" t="s">
        <v>663</v>
      </c>
      <c r="D422" s="222" t="s">
        <v>951</v>
      </c>
      <c r="E422" s="222" t="s">
        <v>549</v>
      </c>
      <c r="F422" s="223">
        <v>453.48700000000002</v>
      </c>
      <c r="G422" s="223">
        <v>0</v>
      </c>
      <c r="H422" s="223">
        <v>0</v>
      </c>
    </row>
    <row r="423" spans="1:8" ht="94.5">
      <c r="A423" s="220" t="s">
        <v>952</v>
      </c>
      <c r="B423" s="222" t="s">
        <v>545</v>
      </c>
      <c r="C423" s="222" t="s">
        <v>663</v>
      </c>
      <c r="D423" s="222" t="s">
        <v>953</v>
      </c>
      <c r="E423" s="221"/>
      <c r="F423" s="223">
        <v>5268.4279999999999</v>
      </c>
      <c r="G423" s="223">
        <v>0</v>
      </c>
      <c r="H423" s="223">
        <v>0</v>
      </c>
    </row>
    <row r="424" spans="1:8" ht="63">
      <c r="A424" s="220" t="s">
        <v>548</v>
      </c>
      <c r="B424" s="222" t="s">
        <v>545</v>
      </c>
      <c r="C424" s="222" t="s">
        <v>663</v>
      </c>
      <c r="D424" s="222" t="s">
        <v>953</v>
      </c>
      <c r="E424" s="222" t="s">
        <v>549</v>
      </c>
      <c r="F424" s="223">
        <v>5268.4279999999999</v>
      </c>
      <c r="G424" s="223">
        <v>0</v>
      </c>
      <c r="H424" s="223">
        <v>0</v>
      </c>
    </row>
    <row r="425" spans="1:8" ht="78.75">
      <c r="A425" s="220" t="s">
        <v>954</v>
      </c>
      <c r="B425" s="222" t="s">
        <v>545</v>
      </c>
      <c r="C425" s="222" t="s">
        <v>663</v>
      </c>
      <c r="D425" s="222" t="s">
        <v>955</v>
      </c>
      <c r="E425" s="221"/>
      <c r="F425" s="223">
        <v>2306.4140000000002</v>
      </c>
      <c r="G425" s="223">
        <v>0</v>
      </c>
      <c r="H425" s="223">
        <v>0</v>
      </c>
    </row>
    <row r="426" spans="1:8" ht="63">
      <c r="A426" s="220" t="s">
        <v>548</v>
      </c>
      <c r="B426" s="222" t="s">
        <v>545</v>
      </c>
      <c r="C426" s="222" t="s">
        <v>663</v>
      </c>
      <c r="D426" s="222" t="s">
        <v>955</v>
      </c>
      <c r="E426" s="222" t="s">
        <v>549</v>
      </c>
      <c r="F426" s="223">
        <v>2306.4140000000002</v>
      </c>
      <c r="G426" s="223">
        <v>0</v>
      </c>
      <c r="H426" s="223">
        <v>0</v>
      </c>
    </row>
    <row r="427" spans="1:8" ht="47.25">
      <c r="A427" s="220" t="s">
        <v>956</v>
      </c>
      <c r="B427" s="221"/>
      <c r="C427" s="221"/>
      <c r="D427" s="222" t="s">
        <v>957</v>
      </c>
      <c r="E427" s="221"/>
      <c r="F427" s="223">
        <v>19310</v>
      </c>
      <c r="G427" s="223">
        <v>20810</v>
      </c>
      <c r="H427" s="223">
        <v>20810</v>
      </c>
    </row>
    <row r="428" spans="1:8" ht="63">
      <c r="A428" s="220" t="s">
        <v>958</v>
      </c>
      <c r="B428" s="221"/>
      <c r="C428" s="221"/>
      <c r="D428" s="222" t="s">
        <v>959</v>
      </c>
      <c r="E428" s="221"/>
      <c r="F428" s="223">
        <v>19310</v>
      </c>
      <c r="G428" s="223">
        <v>20810</v>
      </c>
      <c r="H428" s="223">
        <v>20810</v>
      </c>
    </row>
    <row r="429" spans="1:8" ht="47.25">
      <c r="A429" s="220" t="s">
        <v>960</v>
      </c>
      <c r="B429" s="222" t="s">
        <v>663</v>
      </c>
      <c r="C429" s="222" t="s">
        <v>545</v>
      </c>
      <c r="D429" s="222" t="s">
        <v>959</v>
      </c>
      <c r="E429" s="221"/>
      <c r="F429" s="223">
        <v>19310</v>
      </c>
      <c r="G429" s="223">
        <v>20810</v>
      </c>
      <c r="H429" s="223">
        <v>20810</v>
      </c>
    </row>
    <row r="430" spans="1:8" ht="31.5">
      <c r="A430" s="220" t="s">
        <v>961</v>
      </c>
      <c r="B430" s="222" t="s">
        <v>663</v>
      </c>
      <c r="C430" s="222" t="s">
        <v>545</v>
      </c>
      <c r="D430" s="222" t="s">
        <v>962</v>
      </c>
      <c r="E430" s="221"/>
      <c r="F430" s="223">
        <v>19310</v>
      </c>
      <c r="G430" s="223">
        <v>20810</v>
      </c>
      <c r="H430" s="223">
        <v>20810</v>
      </c>
    </row>
    <row r="431" spans="1:8" ht="47.25">
      <c r="A431" s="220" t="s">
        <v>963</v>
      </c>
      <c r="B431" s="222" t="s">
        <v>663</v>
      </c>
      <c r="C431" s="222" t="s">
        <v>545</v>
      </c>
      <c r="D431" s="222" t="s">
        <v>962</v>
      </c>
      <c r="E431" s="222" t="s">
        <v>964</v>
      </c>
      <c r="F431" s="223">
        <v>19310</v>
      </c>
      <c r="G431" s="223">
        <v>20810</v>
      </c>
      <c r="H431" s="223">
        <v>20810</v>
      </c>
    </row>
    <row r="432" spans="1:8" ht="78.75">
      <c r="A432" s="220" t="s">
        <v>965</v>
      </c>
      <c r="B432" s="221"/>
      <c r="C432" s="221"/>
      <c r="D432" s="222" t="s">
        <v>966</v>
      </c>
      <c r="E432" s="221"/>
      <c r="F432" s="223">
        <v>55963.714959999998</v>
      </c>
      <c r="G432" s="223">
        <v>52861.377269999997</v>
      </c>
      <c r="H432" s="223">
        <v>52861.377269999997</v>
      </c>
    </row>
    <row r="433" spans="1:8" ht="63">
      <c r="A433" s="220" t="s">
        <v>967</v>
      </c>
      <c r="B433" s="221"/>
      <c r="C433" s="221"/>
      <c r="D433" s="222" t="s">
        <v>968</v>
      </c>
      <c r="E433" s="221"/>
      <c r="F433" s="223">
        <v>55563.714959999998</v>
      </c>
      <c r="G433" s="223">
        <v>52461.377269999997</v>
      </c>
      <c r="H433" s="223">
        <v>52461.377269999997</v>
      </c>
    </row>
    <row r="434" spans="1:8" ht="94.5">
      <c r="A434" s="220" t="s">
        <v>610</v>
      </c>
      <c r="B434" s="221"/>
      <c r="C434" s="221"/>
      <c r="D434" s="222" t="s">
        <v>969</v>
      </c>
      <c r="E434" s="221"/>
      <c r="F434" s="223">
        <v>39674.444869999999</v>
      </c>
      <c r="G434" s="223">
        <v>39674.444869999999</v>
      </c>
      <c r="H434" s="223">
        <v>39674.444869999999</v>
      </c>
    </row>
    <row r="435" spans="1:8" ht="63">
      <c r="A435" s="220" t="s">
        <v>970</v>
      </c>
      <c r="B435" s="222" t="s">
        <v>545</v>
      </c>
      <c r="C435" s="222" t="s">
        <v>563</v>
      </c>
      <c r="D435" s="222" t="s">
        <v>969</v>
      </c>
      <c r="E435" s="221"/>
      <c r="F435" s="223">
        <v>1562.4</v>
      </c>
      <c r="G435" s="223">
        <v>1562.4</v>
      </c>
      <c r="H435" s="223">
        <v>1562.4</v>
      </c>
    </row>
    <row r="436" spans="1:8" ht="31.5">
      <c r="A436" s="220" t="s">
        <v>971</v>
      </c>
      <c r="B436" s="222" t="s">
        <v>545</v>
      </c>
      <c r="C436" s="222" t="s">
        <v>563</v>
      </c>
      <c r="D436" s="222" t="s">
        <v>972</v>
      </c>
      <c r="E436" s="221"/>
      <c r="F436" s="223">
        <v>1562.4</v>
      </c>
      <c r="G436" s="223">
        <v>1562.4</v>
      </c>
      <c r="H436" s="223">
        <v>1562.4</v>
      </c>
    </row>
    <row r="437" spans="1:8" ht="126">
      <c r="A437" s="220" t="s">
        <v>602</v>
      </c>
      <c r="B437" s="222" t="s">
        <v>545</v>
      </c>
      <c r="C437" s="222" t="s">
        <v>563</v>
      </c>
      <c r="D437" s="222" t="s">
        <v>972</v>
      </c>
      <c r="E437" s="222" t="s">
        <v>603</v>
      </c>
      <c r="F437" s="223">
        <v>1562.4</v>
      </c>
      <c r="G437" s="223">
        <v>1562.4</v>
      </c>
      <c r="H437" s="223">
        <v>1562.4</v>
      </c>
    </row>
    <row r="438" spans="1:8" ht="110.25">
      <c r="A438" s="220" t="s">
        <v>973</v>
      </c>
      <c r="B438" s="222" t="s">
        <v>545</v>
      </c>
      <c r="C438" s="222" t="s">
        <v>640</v>
      </c>
      <c r="D438" s="222" t="s">
        <v>969</v>
      </c>
      <c r="E438" s="221"/>
      <c r="F438" s="223">
        <v>38112.044869999998</v>
      </c>
      <c r="G438" s="223">
        <v>38112.044869999998</v>
      </c>
      <c r="H438" s="223">
        <v>38112.044869999998</v>
      </c>
    </row>
    <row r="439" spans="1:8" ht="63">
      <c r="A439" s="220" t="s">
        <v>612</v>
      </c>
      <c r="B439" s="222" t="s">
        <v>545</v>
      </c>
      <c r="C439" s="222" t="s">
        <v>640</v>
      </c>
      <c r="D439" s="222" t="s">
        <v>974</v>
      </c>
      <c r="E439" s="221"/>
      <c r="F439" s="223">
        <v>38112.044869999998</v>
      </c>
      <c r="G439" s="223">
        <v>38112.044869999998</v>
      </c>
      <c r="H439" s="223">
        <v>38112.044869999998</v>
      </c>
    </row>
    <row r="440" spans="1:8" ht="126">
      <c r="A440" s="220" t="s">
        <v>602</v>
      </c>
      <c r="B440" s="222" t="s">
        <v>545</v>
      </c>
      <c r="C440" s="222" t="s">
        <v>640</v>
      </c>
      <c r="D440" s="222" t="s">
        <v>974</v>
      </c>
      <c r="E440" s="222" t="s">
        <v>603</v>
      </c>
      <c r="F440" s="223">
        <v>34076.71</v>
      </c>
      <c r="G440" s="223">
        <v>34076.71</v>
      </c>
      <c r="H440" s="223">
        <v>34076.71</v>
      </c>
    </row>
    <row r="441" spans="1:8" ht="47.25">
      <c r="A441" s="220" t="s">
        <v>604</v>
      </c>
      <c r="B441" s="222" t="s">
        <v>545</v>
      </c>
      <c r="C441" s="222" t="s">
        <v>640</v>
      </c>
      <c r="D441" s="222" t="s">
        <v>974</v>
      </c>
      <c r="E441" s="222" t="s">
        <v>605</v>
      </c>
      <c r="F441" s="223">
        <v>3823.32987</v>
      </c>
      <c r="G441" s="223">
        <v>3823.32987</v>
      </c>
      <c r="H441" s="223">
        <v>3823.32987</v>
      </c>
    </row>
    <row r="442" spans="1:8" ht="31.5">
      <c r="A442" s="220" t="s">
        <v>608</v>
      </c>
      <c r="B442" s="222" t="s">
        <v>545</v>
      </c>
      <c r="C442" s="222" t="s">
        <v>640</v>
      </c>
      <c r="D442" s="222" t="s">
        <v>974</v>
      </c>
      <c r="E442" s="222" t="s">
        <v>609</v>
      </c>
      <c r="F442" s="223">
        <v>212.005</v>
      </c>
      <c r="G442" s="223">
        <v>212.005</v>
      </c>
      <c r="H442" s="223">
        <v>212.005</v>
      </c>
    </row>
    <row r="443" spans="1:8" ht="63">
      <c r="A443" s="220" t="s">
        <v>975</v>
      </c>
      <c r="B443" s="221"/>
      <c r="C443" s="221"/>
      <c r="D443" s="222" t="s">
        <v>976</v>
      </c>
      <c r="E443" s="221"/>
      <c r="F443" s="223">
        <v>1555.5610899999999</v>
      </c>
      <c r="G443" s="223">
        <v>1453.2234000000001</v>
      </c>
      <c r="H443" s="223">
        <v>1453.2234000000001</v>
      </c>
    </row>
    <row r="444" spans="1:8" ht="110.25">
      <c r="A444" s="220" t="s">
        <v>973</v>
      </c>
      <c r="B444" s="222" t="s">
        <v>545</v>
      </c>
      <c r="C444" s="222" t="s">
        <v>640</v>
      </c>
      <c r="D444" s="222" t="s">
        <v>976</v>
      </c>
      <c r="E444" s="221"/>
      <c r="F444" s="223">
        <v>1522.7666899999999</v>
      </c>
      <c r="G444" s="223">
        <v>1420.4290000000001</v>
      </c>
      <c r="H444" s="223">
        <v>1420.4290000000001</v>
      </c>
    </row>
    <row r="445" spans="1:8" ht="78.75">
      <c r="A445" s="220" t="s">
        <v>977</v>
      </c>
      <c r="B445" s="222" t="s">
        <v>545</v>
      </c>
      <c r="C445" s="222" t="s">
        <v>640</v>
      </c>
      <c r="D445" s="222" t="s">
        <v>978</v>
      </c>
      <c r="E445" s="221"/>
      <c r="F445" s="223">
        <v>1522.7666899999999</v>
      </c>
      <c r="G445" s="223">
        <v>1420.4290000000001</v>
      </c>
      <c r="H445" s="223">
        <v>1420.4290000000001</v>
      </c>
    </row>
    <row r="446" spans="1:8" ht="126">
      <c r="A446" s="220" t="s">
        <v>602</v>
      </c>
      <c r="B446" s="222" t="s">
        <v>545</v>
      </c>
      <c r="C446" s="222" t="s">
        <v>640</v>
      </c>
      <c r="D446" s="222" t="s">
        <v>978</v>
      </c>
      <c r="E446" s="222" t="s">
        <v>603</v>
      </c>
      <c r="F446" s="223">
        <v>1175.1210000000001</v>
      </c>
      <c r="G446" s="223">
        <v>1175.1210000000001</v>
      </c>
      <c r="H446" s="223">
        <v>1175.1210000000001</v>
      </c>
    </row>
    <row r="447" spans="1:8" ht="47.25">
      <c r="A447" s="220" t="s">
        <v>604</v>
      </c>
      <c r="B447" s="222" t="s">
        <v>545</v>
      </c>
      <c r="C447" s="222" t="s">
        <v>640</v>
      </c>
      <c r="D447" s="222" t="s">
        <v>978</v>
      </c>
      <c r="E447" s="222" t="s">
        <v>605</v>
      </c>
      <c r="F447" s="223">
        <v>347.64569</v>
      </c>
      <c r="G447" s="223">
        <v>245.30799999999999</v>
      </c>
      <c r="H447" s="223">
        <v>245.30799999999999</v>
      </c>
    </row>
    <row r="448" spans="1:8" ht="31.5">
      <c r="A448" s="220" t="s">
        <v>662</v>
      </c>
      <c r="B448" s="222" t="s">
        <v>545</v>
      </c>
      <c r="C448" s="222" t="s">
        <v>663</v>
      </c>
      <c r="D448" s="222" t="s">
        <v>976</v>
      </c>
      <c r="E448" s="221"/>
      <c r="F448" s="223">
        <v>32.794400000000003</v>
      </c>
      <c r="G448" s="223">
        <v>32.794400000000003</v>
      </c>
      <c r="H448" s="223">
        <v>32.794400000000003</v>
      </c>
    </row>
    <row r="449" spans="1:8" ht="63">
      <c r="A449" s="220" t="s">
        <v>979</v>
      </c>
      <c r="B449" s="222" t="s">
        <v>545</v>
      </c>
      <c r="C449" s="222" t="s">
        <v>663</v>
      </c>
      <c r="D449" s="222" t="s">
        <v>980</v>
      </c>
      <c r="E449" s="221"/>
      <c r="F449" s="223">
        <v>32.794400000000003</v>
      </c>
      <c r="G449" s="223">
        <v>32.794400000000003</v>
      </c>
      <c r="H449" s="223">
        <v>32.794400000000003</v>
      </c>
    </row>
    <row r="450" spans="1:8" ht="47.25">
      <c r="A450" s="220" t="s">
        <v>604</v>
      </c>
      <c r="B450" s="222" t="s">
        <v>545</v>
      </c>
      <c r="C450" s="222" t="s">
        <v>663</v>
      </c>
      <c r="D450" s="222" t="s">
        <v>980</v>
      </c>
      <c r="E450" s="222" t="s">
        <v>605</v>
      </c>
      <c r="F450" s="223">
        <v>32.794400000000003</v>
      </c>
      <c r="G450" s="223">
        <v>32.794400000000003</v>
      </c>
      <c r="H450" s="223">
        <v>32.794400000000003</v>
      </c>
    </row>
    <row r="451" spans="1:8" ht="110.25">
      <c r="A451" s="220" t="s">
        <v>981</v>
      </c>
      <c r="B451" s="221"/>
      <c r="C451" s="221"/>
      <c r="D451" s="222" t="s">
        <v>982</v>
      </c>
      <c r="E451" s="221"/>
      <c r="F451" s="223">
        <v>9721.6270000000004</v>
      </c>
      <c r="G451" s="223">
        <v>6721.6270000000004</v>
      </c>
      <c r="H451" s="223">
        <v>6721.6270000000004</v>
      </c>
    </row>
    <row r="452" spans="1:8" ht="31.5">
      <c r="A452" s="220" t="s">
        <v>662</v>
      </c>
      <c r="B452" s="222" t="s">
        <v>545</v>
      </c>
      <c r="C452" s="222" t="s">
        <v>663</v>
      </c>
      <c r="D452" s="222" t="s">
        <v>982</v>
      </c>
      <c r="E452" s="221"/>
      <c r="F452" s="223">
        <v>6237.0389999999998</v>
      </c>
      <c r="G452" s="223">
        <v>3237.0390000000002</v>
      </c>
      <c r="H452" s="223">
        <v>3237.0390000000002</v>
      </c>
    </row>
    <row r="453" spans="1:8" ht="63">
      <c r="A453" s="220" t="s">
        <v>983</v>
      </c>
      <c r="B453" s="222" t="s">
        <v>545</v>
      </c>
      <c r="C453" s="222" t="s">
        <v>663</v>
      </c>
      <c r="D453" s="222" t="s">
        <v>984</v>
      </c>
      <c r="E453" s="221"/>
      <c r="F453" s="223">
        <v>3237.0390000000002</v>
      </c>
      <c r="G453" s="223">
        <v>3237.0390000000002</v>
      </c>
      <c r="H453" s="223">
        <v>3237.0390000000002</v>
      </c>
    </row>
    <row r="454" spans="1:8" ht="126">
      <c r="A454" s="220" t="s">
        <v>602</v>
      </c>
      <c r="B454" s="222" t="s">
        <v>545</v>
      </c>
      <c r="C454" s="222" t="s">
        <v>663</v>
      </c>
      <c r="D454" s="222" t="s">
        <v>984</v>
      </c>
      <c r="E454" s="222" t="s">
        <v>603</v>
      </c>
      <c r="F454" s="223">
        <v>1860.29</v>
      </c>
      <c r="G454" s="223">
        <v>1860.29</v>
      </c>
      <c r="H454" s="223">
        <v>1860.29</v>
      </c>
    </row>
    <row r="455" spans="1:8" ht="47.25">
      <c r="A455" s="220" t="s">
        <v>604</v>
      </c>
      <c r="B455" s="222" t="s">
        <v>545</v>
      </c>
      <c r="C455" s="222" t="s">
        <v>663</v>
      </c>
      <c r="D455" s="222" t="s">
        <v>984</v>
      </c>
      <c r="E455" s="222" t="s">
        <v>605</v>
      </c>
      <c r="F455" s="223">
        <v>1376.749</v>
      </c>
      <c r="G455" s="223">
        <v>1376.749</v>
      </c>
      <c r="H455" s="223">
        <v>1376.749</v>
      </c>
    </row>
    <row r="456" spans="1:8" ht="63">
      <c r="A456" s="220" t="s">
        <v>985</v>
      </c>
      <c r="B456" s="222" t="s">
        <v>545</v>
      </c>
      <c r="C456" s="222" t="s">
        <v>663</v>
      </c>
      <c r="D456" s="222" t="s">
        <v>986</v>
      </c>
      <c r="E456" s="221"/>
      <c r="F456" s="223">
        <v>3000</v>
      </c>
      <c r="G456" s="223">
        <v>0</v>
      </c>
      <c r="H456" s="223">
        <v>0</v>
      </c>
    </row>
    <row r="457" spans="1:8" ht="47.25">
      <c r="A457" s="220" t="s">
        <v>604</v>
      </c>
      <c r="B457" s="222" t="s">
        <v>545</v>
      </c>
      <c r="C457" s="222" t="s">
        <v>663</v>
      </c>
      <c r="D457" s="222" t="s">
        <v>986</v>
      </c>
      <c r="E457" s="222" t="s">
        <v>605</v>
      </c>
      <c r="F457" s="223">
        <v>3000</v>
      </c>
      <c r="G457" s="223">
        <v>0</v>
      </c>
      <c r="H457" s="223">
        <v>0</v>
      </c>
    </row>
    <row r="458" spans="1:8" ht="15.75">
      <c r="A458" s="220" t="s">
        <v>803</v>
      </c>
      <c r="B458" s="222" t="s">
        <v>719</v>
      </c>
      <c r="C458" s="222" t="s">
        <v>563</v>
      </c>
      <c r="D458" s="222" t="s">
        <v>982</v>
      </c>
      <c r="E458" s="221"/>
      <c r="F458" s="223">
        <v>3484.5880000000002</v>
      </c>
      <c r="G458" s="223">
        <v>3484.5880000000002</v>
      </c>
      <c r="H458" s="223">
        <v>3484.5880000000002</v>
      </c>
    </row>
    <row r="459" spans="1:8" ht="63">
      <c r="A459" s="220" t="s">
        <v>983</v>
      </c>
      <c r="B459" s="222" t="s">
        <v>719</v>
      </c>
      <c r="C459" s="222" t="s">
        <v>563</v>
      </c>
      <c r="D459" s="222" t="s">
        <v>984</v>
      </c>
      <c r="E459" s="221"/>
      <c r="F459" s="223">
        <v>3484.5880000000002</v>
      </c>
      <c r="G459" s="223">
        <v>3484.5880000000002</v>
      </c>
      <c r="H459" s="223">
        <v>3484.5880000000002</v>
      </c>
    </row>
    <row r="460" spans="1:8" ht="126">
      <c r="A460" s="220" t="s">
        <v>602</v>
      </c>
      <c r="B460" s="222" t="s">
        <v>719</v>
      </c>
      <c r="C460" s="222" t="s">
        <v>563</v>
      </c>
      <c r="D460" s="222" t="s">
        <v>984</v>
      </c>
      <c r="E460" s="222" t="s">
        <v>603</v>
      </c>
      <c r="F460" s="223">
        <v>3484.5880000000002</v>
      </c>
      <c r="G460" s="223">
        <v>3484.5880000000002</v>
      </c>
      <c r="H460" s="223">
        <v>3484.5880000000002</v>
      </c>
    </row>
    <row r="461" spans="1:8" ht="63">
      <c r="A461" s="220" t="s">
        <v>987</v>
      </c>
      <c r="B461" s="221"/>
      <c r="C461" s="221"/>
      <c r="D461" s="222" t="s">
        <v>988</v>
      </c>
      <c r="E461" s="221"/>
      <c r="F461" s="223">
        <v>1606.6279999999999</v>
      </c>
      <c r="G461" s="223">
        <v>1606.6279999999999</v>
      </c>
      <c r="H461" s="223">
        <v>1606.6279999999999</v>
      </c>
    </row>
    <row r="462" spans="1:8" ht="15.75">
      <c r="A462" s="220" t="s">
        <v>989</v>
      </c>
      <c r="B462" s="222" t="s">
        <v>682</v>
      </c>
      <c r="C462" s="222" t="s">
        <v>545</v>
      </c>
      <c r="D462" s="222" t="s">
        <v>988</v>
      </c>
      <c r="E462" s="221"/>
      <c r="F462" s="223">
        <v>1606.6279999999999</v>
      </c>
      <c r="G462" s="223">
        <v>1606.6279999999999</v>
      </c>
      <c r="H462" s="223">
        <v>1606.6279999999999</v>
      </c>
    </row>
    <row r="463" spans="1:8" ht="47.25">
      <c r="A463" s="220" t="s">
        <v>546</v>
      </c>
      <c r="B463" s="222" t="s">
        <v>682</v>
      </c>
      <c r="C463" s="222" t="s">
        <v>545</v>
      </c>
      <c r="D463" s="222" t="s">
        <v>990</v>
      </c>
      <c r="E463" s="221"/>
      <c r="F463" s="223">
        <v>30.244</v>
      </c>
      <c r="G463" s="223">
        <v>30.244</v>
      </c>
      <c r="H463" s="223">
        <v>30.244</v>
      </c>
    </row>
    <row r="464" spans="1:8" ht="63">
      <c r="A464" s="220" t="s">
        <v>548</v>
      </c>
      <c r="B464" s="222" t="s">
        <v>682</v>
      </c>
      <c r="C464" s="222" t="s">
        <v>545</v>
      </c>
      <c r="D464" s="222" t="s">
        <v>990</v>
      </c>
      <c r="E464" s="222" t="s">
        <v>549</v>
      </c>
      <c r="F464" s="223">
        <v>30.244</v>
      </c>
      <c r="G464" s="223">
        <v>30.244</v>
      </c>
      <c r="H464" s="223">
        <v>30.244</v>
      </c>
    </row>
    <row r="465" spans="1:8" ht="47.25">
      <c r="A465" s="220" t="s">
        <v>1397</v>
      </c>
      <c r="B465" s="222" t="s">
        <v>682</v>
      </c>
      <c r="C465" s="222" t="s">
        <v>545</v>
      </c>
      <c r="D465" s="222" t="s">
        <v>991</v>
      </c>
      <c r="E465" s="221"/>
      <c r="F465" s="223">
        <v>1576.384</v>
      </c>
      <c r="G465" s="223">
        <v>1576.384</v>
      </c>
      <c r="H465" s="223">
        <v>1576.384</v>
      </c>
    </row>
    <row r="466" spans="1:8" ht="63">
      <c r="A466" s="220" t="s">
        <v>548</v>
      </c>
      <c r="B466" s="222" t="s">
        <v>682</v>
      </c>
      <c r="C466" s="222" t="s">
        <v>545</v>
      </c>
      <c r="D466" s="222" t="s">
        <v>991</v>
      </c>
      <c r="E466" s="222" t="s">
        <v>549</v>
      </c>
      <c r="F466" s="223">
        <v>1576.384</v>
      </c>
      <c r="G466" s="223">
        <v>1576.384</v>
      </c>
      <c r="H466" s="223">
        <v>1576.384</v>
      </c>
    </row>
    <row r="467" spans="1:8" ht="47.25">
      <c r="A467" s="220" t="s">
        <v>1398</v>
      </c>
      <c r="B467" s="221"/>
      <c r="C467" s="221"/>
      <c r="D467" s="222" t="s">
        <v>992</v>
      </c>
      <c r="E467" s="221"/>
      <c r="F467" s="223">
        <v>3005.4540000000002</v>
      </c>
      <c r="G467" s="223">
        <v>3005.4540000000002</v>
      </c>
      <c r="H467" s="223">
        <v>3005.4540000000002</v>
      </c>
    </row>
    <row r="468" spans="1:8" ht="31.5">
      <c r="A468" s="220" t="s">
        <v>662</v>
      </c>
      <c r="B468" s="222" t="s">
        <v>545</v>
      </c>
      <c r="C468" s="222" t="s">
        <v>663</v>
      </c>
      <c r="D468" s="222" t="s">
        <v>992</v>
      </c>
      <c r="E468" s="221"/>
      <c r="F468" s="223">
        <v>3005.4540000000002</v>
      </c>
      <c r="G468" s="223">
        <v>3005.4540000000002</v>
      </c>
      <c r="H468" s="223">
        <v>3005.4540000000002</v>
      </c>
    </row>
    <row r="469" spans="1:8" ht="47.25">
      <c r="A469" s="220" t="s">
        <v>1399</v>
      </c>
      <c r="B469" s="222" t="s">
        <v>545</v>
      </c>
      <c r="C469" s="222" t="s">
        <v>663</v>
      </c>
      <c r="D469" s="222" t="s">
        <v>1377</v>
      </c>
      <c r="E469" s="221"/>
      <c r="F469" s="223">
        <v>1174.6980000000001</v>
      </c>
      <c r="G469" s="223">
        <v>1174.6980000000001</v>
      </c>
      <c r="H469" s="223">
        <v>1174.6980000000001</v>
      </c>
    </row>
    <row r="470" spans="1:8" ht="47.25">
      <c r="A470" s="220" t="s">
        <v>604</v>
      </c>
      <c r="B470" s="222" t="s">
        <v>545</v>
      </c>
      <c r="C470" s="222" t="s">
        <v>663</v>
      </c>
      <c r="D470" s="222" t="s">
        <v>1377</v>
      </c>
      <c r="E470" s="222" t="s">
        <v>605</v>
      </c>
      <c r="F470" s="223">
        <v>1174.6980000000001</v>
      </c>
      <c r="G470" s="223">
        <v>1174.6980000000001</v>
      </c>
      <c r="H470" s="223">
        <v>1174.6980000000001</v>
      </c>
    </row>
    <row r="471" spans="1:8" ht="63">
      <c r="A471" s="220" t="s">
        <v>1400</v>
      </c>
      <c r="B471" s="222" t="s">
        <v>545</v>
      </c>
      <c r="C471" s="222" t="s">
        <v>663</v>
      </c>
      <c r="D471" s="222" t="s">
        <v>1378</v>
      </c>
      <c r="E471" s="221"/>
      <c r="F471" s="223">
        <v>1830.7560000000001</v>
      </c>
      <c r="G471" s="223">
        <v>1830.7560000000001</v>
      </c>
      <c r="H471" s="223">
        <v>1830.7560000000001</v>
      </c>
    </row>
    <row r="472" spans="1:8" ht="47.25">
      <c r="A472" s="220" t="s">
        <v>604</v>
      </c>
      <c r="B472" s="222" t="s">
        <v>545</v>
      </c>
      <c r="C472" s="222" t="s">
        <v>663</v>
      </c>
      <c r="D472" s="222" t="s">
        <v>1378</v>
      </c>
      <c r="E472" s="222" t="s">
        <v>605</v>
      </c>
      <c r="F472" s="223">
        <v>1830.7560000000001</v>
      </c>
      <c r="G472" s="223">
        <v>1830.7560000000001</v>
      </c>
      <c r="H472" s="223">
        <v>1830.7560000000001</v>
      </c>
    </row>
    <row r="473" spans="1:8" ht="31.5">
      <c r="A473" s="220" t="s">
        <v>993</v>
      </c>
      <c r="B473" s="221"/>
      <c r="C473" s="221"/>
      <c r="D473" s="222" t="s">
        <v>994</v>
      </c>
      <c r="E473" s="221"/>
      <c r="F473" s="223">
        <v>400</v>
      </c>
      <c r="G473" s="223">
        <v>400</v>
      </c>
      <c r="H473" s="223">
        <v>400</v>
      </c>
    </row>
    <row r="474" spans="1:8" ht="94.5">
      <c r="A474" s="220" t="s">
        <v>995</v>
      </c>
      <c r="B474" s="221"/>
      <c r="C474" s="221"/>
      <c r="D474" s="222" t="s">
        <v>996</v>
      </c>
      <c r="E474" s="221"/>
      <c r="F474" s="223">
        <v>400</v>
      </c>
      <c r="G474" s="223">
        <v>400</v>
      </c>
      <c r="H474" s="223">
        <v>400</v>
      </c>
    </row>
    <row r="475" spans="1:8" ht="31.5">
      <c r="A475" s="220" t="s">
        <v>662</v>
      </c>
      <c r="B475" s="222" t="s">
        <v>545</v>
      </c>
      <c r="C475" s="222" t="s">
        <v>663</v>
      </c>
      <c r="D475" s="222" t="s">
        <v>996</v>
      </c>
      <c r="E475" s="221"/>
      <c r="F475" s="223">
        <v>150</v>
      </c>
      <c r="G475" s="223">
        <v>150</v>
      </c>
      <c r="H475" s="223">
        <v>150</v>
      </c>
    </row>
    <row r="476" spans="1:8" ht="47.25">
      <c r="A476" s="220" t="s">
        <v>997</v>
      </c>
      <c r="B476" s="222" t="s">
        <v>545</v>
      </c>
      <c r="C476" s="222" t="s">
        <v>663</v>
      </c>
      <c r="D476" s="222" t="s">
        <v>998</v>
      </c>
      <c r="E476" s="221"/>
      <c r="F476" s="223">
        <v>150</v>
      </c>
      <c r="G476" s="223">
        <v>150</v>
      </c>
      <c r="H476" s="223">
        <v>150</v>
      </c>
    </row>
    <row r="477" spans="1:8" ht="126">
      <c r="A477" s="220" t="s">
        <v>602</v>
      </c>
      <c r="B477" s="222" t="s">
        <v>545</v>
      </c>
      <c r="C477" s="222" t="s">
        <v>663</v>
      </c>
      <c r="D477" s="222" t="s">
        <v>998</v>
      </c>
      <c r="E477" s="222" t="s">
        <v>603</v>
      </c>
      <c r="F477" s="223">
        <v>15</v>
      </c>
      <c r="G477" s="223">
        <v>15</v>
      </c>
      <c r="H477" s="223">
        <v>15</v>
      </c>
    </row>
    <row r="478" spans="1:8" ht="63">
      <c r="A478" s="220" t="s">
        <v>548</v>
      </c>
      <c r="B478" s="222" t="s">
        <v>545</v>
      </c>
      <c r="C478" s="222" t="s">
        <v>663</v>
      </c>
      <c r="D478" s="222" t="s">
        <v>998</v>
      </c>
      <c r="E478" s="222" t="s">
        <v>549</v>
      </c>
      <c r="F478" s="223">
        <v>135</v>
      </c>
      <c r="G478" s="223">
        <v>135</v>
      </c>
      <c r="H478" s="223">
        <v>135</v>
      </c>
    </row>
    <row r="479" spans="1:8" ht="31.5">
      <c r="A479" s="220" t="s">
        <v>737</v>
      </c>
      <c r="B479" s="222" t="s">
        <v>639</v>
      </c>
      <c r="C479" s="222" t="s">
        <v>576</v>
      </c>
      <c r="D479" s="222" t="s">
        <v>996</v>
      </c>
      <c r="E479" s="221"/>
      <c r="F479" s="223">
        <v>250</v>
      </c>
      <c r="G479" s="223">
        <v>250</v>
      </c>
      <c r="H479" s="223">
        <v>250</v>
      </c>
    </row>
    <row r="480" spans="1:8" ht="47.25">
      <c r="A480" s="220" t="s">
        <v>999</v>
      </c>
      <c r="B480" s="222" t="s">
        <v>639</v>
      </c>
      <c r="C480" s="222" t="s">
        <v>576</v>
      </c>
      <c r="D480" s="222" t="s">
        <v>1000</v>
      </c>
      <c r="E480" s="221"/>
      <c r="F480" s="223">
        <v>250</v>
      </c>
      <c r="G480" s="223">
        <v>250</v>
      </c>
      <c r="H480" s="223">
        <v>250</v>
      </c>
    </row>
    <row r="481" spans="1:8" ht="63">
      <c r="A481" s="220" t="s">
        <v>548</v>
      </c>
      <c r="B481" s="222" t="s">
        <v>639</v>
      </c>
      <c r="C481" s="222" t="s">
        <v>576</v>
      </c>
      <c r="D481" s="222" t="s">
        <v>1000</v>
      </c>
      <c r="E481" s="222" t="s">
        <v>549</v>
      </c>
      <c r="F481" s="223">
        <v>250</v>
      </c>
      <c r="G481" s="223">
        <v>250</v>
      </c>
      <c r="H481" s="223">
        <v>250</v>
      </c>
    </row>
    <row r="482" spans="1:8" ht="47.25">
      <c r="A482" s="220" t="s">
        <v>1001</v>
      </c>
      <c r="B482" s="221"/>
      <c r="C482" s="221"/>
      <c r="D482" s="222" t="s">
        <v>1002</v>
      </c>
      <c r="E482" s="221"/>
      <c r="F482" s="223">
        <v>4349.22</v>
      </c>
      <c r="G482" s="223">
        <v>0</v>
      </c>
      <c r="H482" s="223">
        <v>0</v>
      </c>
    </row>
    <row r="483" spans="1:8" ht="47.25">
      <c r="A483" s="220" t="s">
        <v>1004</v>
      </c>
      <c r="B483" s="221"/>
      <c r="C483" s="221"/>
      <c r="D483" s="222" t="s">
        <v>1005</v>
      </c>
      <c r="E483" s="221"/>
      <c r="F483" s="223">
        <v>4349.22</v>
      </c>
      <c r="G483" s="223">
        <v>0</v>
      </c>
      <c r="H483" s="223">
        <v>0</v>
      </c>
    </row>
    <row r="484" spans="1:8" ht="31.5">
      <c r="A484" s="220" t="s">
        <v>1006</v>
      </c>
      <c r="B484" s="221"/>
      <c r="C484" s="221"/>
      <c r="D484" s="222" t="s">
        <v>1007</v>
      </c>
      <c r="E484" s="221"/>
      <c r="F484" s="223">
        <v>4349.22</v>
      </c>
      <c r="G484" s="223">
        <v>0</v>
      </c>
      <c r="H484" s="223">
        <v>0</v>
      </c>
    </row>
    <row r="485" spans="1:8" ht="31.5">
      <c r="A485" s="220" t="s">
        <v>1003</v>
      </c>
      <c r="B485" s="222" t="s">
        <v>730</v>
      </c>
      <c r="C485" s="222" t="s">
        <v>719</v>
      </c>
      <c r="D485" s="222" t="s">
        <v>1007</v>
      </c>
      <c r="E485" s="221"/>
      <c r="F485" s="223">
        <v>4349.22</v>
      </c>
      <c r="G485" s="223">
        <v>0</v>
      </c>
      <c r="H485" s="223">
        <v>0</v>
      </c>
    </row>
    <row r="486" spans="1:8" ht="94.5">
      <c r="A486" s="220" t="s">
        <v>1008</v>
      </c>
      <c r="B486" s="222" t="s">
        <v>730</v>
      </c>
      <c r="C486" s="222" t="s">
        <v>719</v>
      </c>
      <c r="D486" s="222" t="s">
        <v>1009</v>
      </c>
      <c r="E486" s="221"/>
      <c r="F486" s="223">
        <v>4349.22</v>
      </c>
      <c r="G486" s="223">
        <v>0</v>
      </c>
      <c r="H486" s="223">
        <v>0</v>
      </c>
    </row>
    <row r="487" spans="1:8" ht="47.25">
      <c r="A487" s="220" t="s">
        <v>617</v>
      </c>
      <c r="B487" s="222" t="s">
        <v>730</v>
      </c>
      <c r="C487" s="222" t="s">
        <v>719</v>
      </c>
      <c r="D487" s="222" t="s">
        <v>1009</v>
      </c>
      <c r="E487" s="222" t="s">
        <v>618</v>
      </c>
      <c r="F487" s="223">
        <v>4349.22</v>
      </c>
      <c r="G487" s="223">
        <v>0</v>
      </c>
      <c r="H487" s="223">
        <v>0</v>
      </c>
    </row>
    <row r="488" spans="1:8" ht="94.5">
      <c r="A488" s="220" t="s">
        <v>1010</v>
      </c>
      <c r="B488" s="221"/>
      <c r="C488" s="221"/>
      <c r="D488" s="222" t="s">
        <v>1011</v>
      </c>
      <c r="E488" s="221"/>
      <c r="F488" s="223">
        <v>5000</v>
      </c>
      <c r="G488" s="223">
        <v>0</v>
      </c>
      <c r="H488" s="223">
        <v>0</v>
      </c>
    </row>
    <row r="489" spans="1:8" ht="47.25">
      <c r="A489" s="220" t="s">
        <v>1012</v>
      </c>
      <c r="B489" s="221"/>
      <c r="C489" s="221"/>
      <c r="D489" s="222" t="s">
        <v>1013</v>
      </c>
      <c r="E489" s="221"/>
      <c r="F489" s="223">
        <v>5000</v>
      </c>
      <c r="G489" s="223">
        <v>0</v>
      </c>
      <c r="H489" s="223">
        <v>0</v>
      </c>
    </row>
    <row r="490" spans="1:8" ht="47.25">
      <c r="A490" s="220" t="s">
        <v>1014</v>
      </c>
      <c r="B490" s="221"/>
      <c r="C490" s="221"/>
      <c r="D490" s="222" t="s">
        <v>1015</v>
      </c>
      <c r="E490" s="221"/>
      <c r="F490" s="223">
        <v>5000</v>
      </c>
      <c r="G490" s="223">
        <v>0</v>
      </c>
      <c r="H490" s="223">
        <v>0</v>
      </c>
    </row>
    <row r="491" spans="1:8" ht="15.75">
      <c r="A491" s="220" t="s">
        <v>806</v>
      </c>
      <c r="B491" s="222" t="s">
        <v>719</v>
      </c>
      <c r="C491" s="222" t="s">
        <v>576</v>
      </c>
      <c r="D491" s="222" t="s">
        <v>1015</v>
      </c>
      <c r="E491" s="221"/>
      <c r="F491" s="223">
        <v>5000</v>
      </c>
      <c r="G491" s="223">
        <v>0</v>
      </c>
      <c r="H491" s="223">
        <v>0</v>
      </c>
    </row>
    <row r="492" spans="1:8" ht="47.25">
      <c r="A492" s="220" t="s">
        <v>1016</v>
      </c>
      <c r="B492" s="222" t="s">
        <v>719</v>
      </c>
      <c r="C492" s="222" t="s">
        <v>576</v>
      </c>
      <c r="D492" s="222" t="s">
        <v>1017</v>
      </c>
      <c r="E492" s="221"/>
      <c r="F492" s="223">
        <v>5000</v>
      </c>
      <c r="G492" s="223">
        <v>0</v>
      </c>
      <c r="H492" s="223">
        <v>0</v>
      </c>
    </row>
    <row r="493" spans="1:8" ht="47.25">
      <c r="A493" s="220" t="s">
        <v>604</v>
      </c>
      <c r="B493" s="222" t="s">
        <v>719</v>
      </c>
      <c r="C493" s="222" t="s">
        <v>576</v>
      </c>
      <c r="D493" s="222" t="s">
        <v>1017</v>
      </c>
      <c r="E493" s="222" t="s">
        <v>605</v>
      </c>
      <c r="F493" s="223">
        <v>5000</v>
      </c>
      <c r="G493" s="223">
        <v>0</v>
      </c>
      <c r="H493" s="223">
        <v>0</v>
      </c>
    </row>
    <row r="494" spans="1:8" ht="63">
      <c r="A494" s="220" t="s">
        <v>1018</v>
      </c>
      <c r="B494" s="221"/>
      <c r="C494" s="221"/>
      <c r="D494" s="222" t="s">
        <v>1019</v>
      </c>
      <c r="E494" s="221"/>
      <c r="F494" s="223">
        <v>8243.4490000000005</v>
      </c>
      <c r="G494" s="223">
        <v>8243.4490000000005</v>
      </c>
      <c r="H494" s="223">
        <v>8243.4490000000005</v>
      </c>
    </row>
    <row r="495" spans="1:8" ht="31.5">
      <c r="A495" s="220" t="s">
        <v>1020</v>
      </c>
      <c r="B495" s="221"/>
      <c r="C495" s="221"/>
      <c r="D495" s="222" t="s">
        <v>1021</v>
      </c>
      <c r="E495" s="221"/>
      <c r="F495" s="223">
        <v>8174.4989999999998</v>
      </c>
      <c r="G495" s="223">
        <v>8174.4989999999998</v>
      </c>
      <c r="H495" s="223">
        <v>8174.4989999999998</v>
      </c>
    </row>
    <row r="496" spans="1:8" ht="31.5">
      <c r="A496" s="220" t="s">
        <v>1022</v>
      </c>
      <c r="B496" s="221"/>
      <c r="C496" s="221"/>
      <c r="D496" s="222" t="s">
        <v>1021</v>
      </c>
      <c r="E496" s="221"/>
      <c r="F496" s="223">
        <v>8174.4989999999998</v>
      </c>
      <c r="G496" s="223">
        <v>8174.4989999999998</v>
      </c>
      <c r="H496" s="223">
        <v>8174.4989999999998</v>
      </c>
    </row>
    <row r="497" spans="1:8" ht="94.5">
      <c r="A497" s="220" t="s">
        <v>1023</v>
      </c>
      <c r="B497" s="222" t="s">
        <v>545</v>
      </c>
      <c r="C497" s="222" t="s">
        <v>576</v>
      </c>
      <c r="D497" s="222" t="s">
        <v>1021</v>
      </c>
      <c r="E497" s="221"/>
      <c r="F497" s="223">
        <v>8174.4989999999998</v>
      </c>
      <c r="G497" s="223">
        <v>8174.4989999999998</v>
      </c>
      <c r="H497" s="223">
        <v>8174.4989999999998</v>
      </c>
    </row>
    <row r="498" spans="1:8" ht="110.25">
      <c r="A498" s="220" t="s">
        <v>614</v>
      </c>
      <c r="B498" s="222" t="s">
        <v>545</v>
      </c>
      <c r="C498" s="222" t="s">
        <v>576</v>
      </c>
      <c r="D498" s="222" t="s">
        <v>1024</v>
      </c>
      <c r="E498" s="221"/>
      <c r="F498" s="223">
        <v>23</v>
      </c>
      <c r="G498" s="223">
        <v>23</v>
      </c>
      <c r="H498" s="223">
        <v>23</v>
      </c>
    </row>
    <row r="499" spans="1:8" ht="47.25">
      <c r="A499" s="220" t="s">
        <v>604</v>
      </c>
      <c r="B499" s="222" t="s">
        <v>545</v>
      </c>
      <c r="C499" s="222" t="s">
        <v>576</v>
      </c>
      <c r="D499" s="222" t="s">
        <v>1024</v>
      </c>
      <c r="E499" s="222" t="s">
        <v>605</v>
      </c>
      <c r="F499" s="223">
        <v>23</v>
      </c>
      <c r="G499" s="223">
        <v>23</v>
      </c>
      <c r="H499" s="223">
        <v>23</v>
      </c>
    </row>
    <row r="500" spans="1:8" ht="47.25">
      <c r="A500" s="220" t="s">
        <v>1025</v>
      </c>
      <c r="B500" s="222" t="s">
        <v>545</v>
      </c>
      <c r="C500" s="222" t="s">
        <v>576</v>
      </c>
      <c r="D500" s="222" t="s">
        <v>1026</v>
      </c>
      <c r="E500" s="221"/>
      <c r="F500" s="223">
        <v>1255.1279999999999</v>
      </c>
      <c r="G500" s="223">
        <v>1255.1279999999999</v>
      </c>
      <c r="H500" s="223">
        <v>1255.1279999999999</v>
      </c>
    </row>
    <row r="501" spans="1:8" ht="126">
      <c r="A501" s="220" t="s">
        <v>602</v>
      </c>
      <c r="B501" s="222" t="s">
        <v>545</v>
      </c>
      <c r="C501" s="222" t="s">
        <v>576</v>
      </c>
      <c r="D501" s="222" t="s">
        <v>1026</v>
      </c>
      <c r="E501" s="222" t="s">
        <v>603</v>
      </c>
      <c r="F501" s="223">
        <v>1255.1279999999999</v>
      </c>
      <c r="G501" s="223">
        <v>1255.1279999999999</v>
      </c>
      <c r="H501" s="223">
        <v>1255.1279999999999</v>
      </c>
    </row>
    <row r="502" spans="1:8" ht="63">
      <c r="A502" s="220" t="s">
        <v>1027</v>
      </c>
      <c r="B502" s="222" t="s">
        <v>545</v>
      </c>
      <c r="C502" s="222" t="s">
        <v>576</v>
      </c>
      <c r="D502" s="222" t="s">
        <v>1028</v>
      </c>
      <c r="E502" s="221"/>
      <c r="F502" s="223">
        <v>5935.7550000000001</v>
      </c>
      <c r="G502" s="223">
        <v>5935.7550000000001</v>
      </c>
      <c r="H502" s="223">
        <v>5935.7550000000001</v>
      </c>
    </row>
    <row r="503" spans="1:8" ht="126">
      <c r="A503" s="220" t="s">
        <v>602</v>
      </c>
      <c r="B503" s="222" t="s">
        <v>545</v>
      </c>
      <c r="C503" s="222" t="s">
        <v>576</v>
      </c>
      <c r="D503" s="222" t="s">
        <v>1028</v>
      </c>
      <c r="E503" s="222" t="s">
        <v>603</v>
      </c>
      <c r="F503" s="223">
        <v>3911.43</v>
      </c>
      <c r="G503" s="223">
        <v>3911.43</v>
      </c>
      <c r="H503" s="223">
        <v>3911.43</v>
      </c>
    </row>
    <row r="504" spans="1:8" ht="47.25">
      <c r="A504" s="220" t="s">
        <v>604</v>
      </c>
      <c r="B504" s="222" t="s">
        <v>545</v>
      </c>
      <c r="C504" s="222" t="s">
        <v>576</v>
      </c>
      <c r="D504" s="222" t="s">
        <v>1028</v>
      </c>
      <c r="E504" s="222" t="s">
        <v>605</v>
      </c>
      <c r="F504" s="223">
        <v>2017.325</v>
      </c>
      <c r="G504" s="223">
        <v>2017.325</v>
      </c>
      <c r="H504" s="223">
        <v>2017.325</v>
      </c>
    </row>
    <row r="505" spans="1:8" ht="31.5">
      <c r="A505" s="220" t="s">
        <v>608</v>
      </c>
      <c r="B505" s="222" t="s">
        <v>545</v>
      </c>
      <c r="C505" s="222" t="s">
        <v>576</v>
      </c>
      <c r="D505" s="222" t="s">
        <v>1028</v>
      </c>
      <c r="E505" s="222" t="s">
        <v>609</v>
      </c>
      <c r="F505" s="223">
        <v>7</v>
      </c>
      <c r="G505" s="223">
        <v>7</v>
      </c>
      <c r="H505" s="223">
        <v>7</v>
      </c>
    </row>
    <row r="506" spans="1:8" ht="63">
      <c r="A506" s="220" t="s">
        <v>1029</v>
      </c>
      <c r="B506" s="222" t="s">
        <v>545</v>
      </c>
      <c r="C506" s="222" t="s">
        <v>576</v>
      </c>
      <c r="D506" s="222" t="s">
        <v>1030</v>
      </c>
      <c r="E506" s="221"/>
      <c r="F506" s="223">
        <v>960.61599999999999</v>
      </c>
      <c r="G506" s="223">
        <v>960.61599999999999</v>
      </c>
      <c r="H506" s="223">
        <v>960.61599999999999</v>
      </c>
    </row>
    <row r="507" spans="1:8" ht="126">
      <c r="A507" s="220" t="s">
        <v>602</v>
      </c>
      <c r="B507" s="222" t="s">
        <v>545</v>
      </c>
      <c r="C507" s="222" t="s">
        <v>576</v>
      </c>
      <c r="D507" s="222" t="s">
        <v>1030</v>
      </c>
      <c r="E507" s="222" t="s">
        <v>603</v>
      </c>
      <c r="F507" s="223">
        <v>960.61599999999999</v>
      </c>
      <c r="G507" s="223">
        <v>960.61599999999999</v>
      </c>
      <c r="H507" s="223">
        <v>960.61599999999999</v>
      </c>
    </row>
    <row r="508" spans="1:8" ht="15.75">
      <c r="A508" s="220" t="s">
        <v>1031</v>
      </c>
      <c r="B508" s="221"/>
      <c r="C508" s="221"/>
      <c r="D508" s="222" t="s">
        <v>1032</v>
      </c>
      <c r="E508" s="221"/>
      <c r="F508" s="223">
        <v>68.95</v>
      </c>
      <c r="G508" s="223">
        <v>68.95</v>
      </c>
      <c r="H508" s="223">
        <v>68.95</v>
      </c>
    </row>
    <row r="509" spans="1:8" ht="31.5">
      <c r="A509" s="220" t="s">
        <v>1033</v>
      </c>
      <c r="B509" s="221"/>
      <c r="C509" s="221"/>
      <c r="D509" s="222" t="s">
        <v>1032</v>
      </c>
      <c r="E509" s="221"/>
      <c r="F509" s="223">
        <v>68.95</v>
      </c>
      <c r="G509" s="223">
        <v>68.95</v>
      </c>
      <c r="H509" s="223">
        <v>68.95</v>
      </c>
    </row>
    <row r="510" spans="1:8" ht="94.5">
      <c r="A510" s="220" t="s">
        <v>1023</v>
      </c>
      <c r="B510" s="222" t="s">
        <v>545</v>
      </c>
      <c r="C510" s="222" t="s">
        <v>576</v>
      </c>
      <c r="D510" s="222" t="s">
        <v>1032</v>
      </c>
      <c r="E510" s="221"/>
      <c r="F510" s="223">
        <v>68.95</v>
      </c>
      <c r="G510" s="223">
        <v>68.95</v>
      </c>
      <c r="H510" s="223">
        <v>68.95</v>
      </c>
    </row>
    <row r="511" spans="1:8" ht="47.25">
      <c r="A511" s="220" t="s">
        <v>1034</v>
      </c>
      <c r="B511" s="222" t="s">
        <v>545</v>
      </c>
      <c r="C511" s="222" t="s">
        <v>576</v>
      </c>
      <c r="D511" s="222" t="s">
        <v>1035</v>
      </c>
      <c r="E511" s="221"/>
      <c r="F511" s="223">
        <v>68.95</v>
      </c>
      <c r="G511" s="223">
        <v>68.95</v>
      </c>
      <c r="H511" s="223">
        <v>68.95</v>
      </c>
    </row>
    <row r="512" spans="1:8" ht="31.5">
      <c r="A512" s="220" t="s">
        <v>643</v>
      </c>
      <c r="B512" s="222" t="s">
        <v>545</v>
      </c>
      <c r="C512" s="222" t="s">
        <v>576</v>
      </c>
      <c r="D512" s="222" t="s">
        <v>1035</v>
      </c>
      <c r="E512" s="222" t="s">
        <v>644</v>
      </c>
      <c r="F512" s="223">
        <v>68.95</v>
      </c>
      <c r="G512" s="223">
        <v>68.95</v>
      </c>
      <c r="H512" s="223">
        <v>68.95</v>
      </c>
    </row>
    <row r="513" spans="1:8" ht="78.75">
      <c r="A513" s="220" t="s">
        <v>1036</v>
      </c>
      <c r="B513" s="221"/>
      <c r="C513" s="221"/>
      <c r="D513" s="222" t="s">
        <v>1037</v>
      </c>
      <c r="E513" s="221"/>
      <c r="F513" s="223">
        <v>2115.5149999999999</v>
      </c>
      <c r="G513" s="223">
        <v>2115.5149999999999</v>
      </c>
      <c r="H513" s="223">
        <v>2115.5149999999999</v>
      </c>
    </row>
    <row r="514" spans="1:8" ht="31.5">
      <c r="A514" s="220" t="s">
        <v>1038</v>
      </c>
      <c r="B514" s="221"/>
      <c r="C514" s="221"/>
      <c r="D514" s="222" t="s">
        <v>1039</v>
      </c>
      <c r="E514" s="221"/>
      <c r="F514" s="223">
        <v>2115.5149999999999</v>
      </c>
      <c r="G514" s="223">
        <v>2115.5149999999999</v>
      </c>
      <c r="H514" s="223">
        <v>2115.5149999999999</v>
      </c>
    </row>
    <row r="515" spans="1:8" ht="31.5">
      <c r="A515" s="220" t="s">
        <v>1040</v>
      </c>
      <c r="B515" s="221"/>
      <c r="C515" s="221"/>
      <c r="D515" s="222" t="s">
        <v>1039</v>
      </c>
      <c r="E515" s="221"/>
      <c r="F515" s="223">
        <v>2115.5149999999999</v>
      </c>
      <c r="G515" s="223">
        <v>2115.5149999999999</v>
      </c>
      <c r="H515" s="223">
        <v>2115.5149999999999</v>
      </c>
    </row>
    <row r="516" spans="1:8" ht="78.75">
      <c r="A516" s="220" t="s">
        <v>949</v>
      </c>
      <c r="B516" s="222" t="s">
        <v>545</v>
      </c>
      <c r="C516" s="222" t="s">
        <v>730</v>
      </c>
      <c r="D516" s="222" t="s">
        <v>1039</v>
      </c>
      <c r="E516" s="221"/>
      <c r="F516" s="223">
        <v>2115.5149999999999</v>
      </c>
      <c r="G516" s="223">
        <v>2115.5149999999999</v>
      </c>
      <c r="H516" s="223">
        <v>2115.5149999999999</v>
      </c>
    </row>
    <row r="517" spans="1:8" ht="110.25">
      <c r="A517" s="220" t="s">
        <v>614</v>
      </c>
      <c r="B517" s="222" t="s">
        <v>545</v>
      </c>
      <c r="C517" s="222" t="s">
        <v>730</v>
      </c>
      <c r="D517" s="222" t="s">
        <v>1041</v>
      </c>
      <c r="E517" s="221"/>
      <c r="F517" s="223">
        <v>12</v>
      </c>
      <c r="G517" s="223">
        <v>12</v>
      </c>
      <c r="H517" s="223">
        <v>12</v>
      </c>
    </row>
    <row r="518" spans="1:8" ht="47.25">
      <c r="A518" s="220" t="s">
        <v>604</v>
      </c>
      <c r="B518" s="222" t="s">
        <v>545</v>
      </c>
      <c r="C518" s="222" t="s">
        <v>730</v>
      </c>
      <c r="D518" s="222" t="s">
        <v>1041</v>
      </c>
      <c r="E518" s="222" t="s">
        <v>605</v>
      </c>
      <c r="F518" s="223">
        <v>12</v>
      </c>
      <c r="G518" s="223">
        <v>12</v>
      </c>
      <c r="H518" s="223">
        <v>12</v>
      </c>
    </row>
    <row r="519" spans="1:8" ht="63">
      <c r="A519" s="220" t="s">
        <v>1042</v>
      </c>
      <c r="B519" s="222" t="s">
        <v>545</v>
      </c>
      <c r="C519" s="222" t="s">
        <v>730</v>
      </c>
      <c r="D519" s="222" t="s">
        <v>1043</v>
      </c>
      <c r="E519" s="221"/>
      <c r="F519" s="223">
        <v>739.09299999999996</v>
      </c>
      <c r="G519" s="223">
        <v>739.09299999999996</v>
      </c>
      <c r="H519" s="223">
        <v>739.09299999999996</v>
      </c>
    </row>
    <row r="520" spans="1:8" ht="126">
      <c r="A520" s="220" t="s">
        <v>602</v>
      </c>
      <c r="B520" s="222" t="s">
        <v>545</v>
      </c>
      <c r="C520" s="222" t="s">
        <v>730</v>
      </c>
      <c r="D520" s="222" t="s">
        <v>1043</v>
      </c>
      <c r="E520" s="222" t="s">
        <v>603</v>
      </c>
      <c r="F520" s="223">
        <v>739.09299999999996</v>
      </c>
      <c r="G520" s="223">
        <v>739.09299999999996</v>
      </c>
      <c r="H520" s="223">
        <v>739.09299999999996</v>
      </c>
    </row>
    <row r="521" spans="1:8" ht="78.75">
      <c r="A521" s="220" t="s">
        <v>1044</v>
      </c>
      <c r="B521" s="222" t="s">
        <v>545</v>
      </c>
      <c r="C521" s="222" t="s">
        <v>730</v>
      </c>
      <c r="D521" s="222" t="s">
        <v>1045</v>
      </c>
      <c r="E521" s="221"/>
      <c r="F521" s="223">
        <v>1364.422</v>
      </c>
      <c r="G521" s="223">
        <v>1364.422</v>
      </c>
      <c r="H521" s="223">
        <v>1364.422</v>
      </c>
    </row>
    <row r="522" spans="1:8" ht="126">
      <c r="A522" s="220" t="s">
        <v>602</v>
      </c>
      <c r="B522" s="222" t="s">
        <v>545</v>
      </c>
      <c r="C522" s="222" t="s">
        <v>730</v>
      </c>
      <c r="D522" s="222" t="s">
        <v>1045</v>
      </c>
      <c r="E522" s="222" t="s">
        <v>603</v>
      </c>
      <c r="F522" s="223">
        <v>1193.6220000000001</v>
      </c>
      <c r="G522" s="223">
        <v>1193.6220000000001</v>
      </c>
      <c r="H522" s="223">
        <v>1193.6220000000001</v>
      </c>
    </row>
    <row r="523" spans="1:8" ht="47.25">
      <c r="A523" s="220" t="s">
        <v>604</v>
      </c>
      <c r="B523" s="222" t="s">
        <v>545</v>
      </c>
      <c r="C523" s="222" t="s">
        <v>730</v>
      </c>
      <c r="D523" s="222" t="s">
        <v>1045</v>
      </c>
      <c r="E523" s="222" t="s">
        <v>605</v>
      </c>
      <c r="F523" s="223">
        <v>159.80000000000001</v>
      </c>
      <c r="G523" s="223">
        <v>159.80000000000001</v>
      </c>
      <c r="H523" s="223">
        <v>159.80000000000001</v>
      </c>
    </row>
    <row r="524" spans="1:8" ht="31.5">
      <c r="A524" s="220" t="s">
        <v>608</v>
      </c>
      <c r="B524" s="222" t="s">
        <v>545</v>
      </c>
      <c r="C524" s="222" t="s">
        <v>730</v>
      </c>
      <c r="D524" s="222" t="s">
        <v>1045</v>
      </c>
      <c r="E524" s="222" t="s">
        <v>609</v>
      </c>
      <c r="F524" s="223">
        <v>11</v>
      </c>
      <c r="G524" s="223">
        <v>11</v>
      </c>
      <c r="H524" s="223">
        <v>11</v>
      </c>
    </row>
    <row r="525" spans="1:8" ht="78.75">
      <c r="A525" s="220" t="s">
        <v>1046</v>
      </c>
      <c r="B525" s="221"/>
      <c r="C525" s="221"/>
      <c r="D525" s="222" t="s">
        <v>1047</v>
      </c>
      <c r="E525" s="221"/>
      <c r="F525" s="223">
        <v>5000</v>
      </c>
      <c r="G525" s="223">
        <v>2545</v>
      </c>
      <c r="H525" s="223">
        <v>2545</v>
      </c>
    </row>
    <row r="526" spans="1:8" ht="31.5">
      <c r="A526" s="220" t="s">
        <v>1048</v>
      </c>
      <c r="B526" s="221"/>
      <c r="C526" s="221"/>
      <c r="D526" s="222" t="s">
        <v>1049</v>
      </c>
      <c r="E526" s="221"/>
      <c r="F526" s="223">
        <v>5000</v>
      </c>
      <c r="G526" s="223">
        <v>2545</v>
      </c>
      <c r="H526" s="223">
        <v>2545</v>
      </c>
    </row>
    <row r="527" spans="1:8" ht="31.5">
      <c r="A527" s="220" t="s">
        <v>1050</v>
      </c>
      <c r="B527" s="221"/>
      <c r="C527" s="221"/>
      <c r="D527" s="222" t="s">
        <v>1049</v>
      </c>
      <c r="E527" s="221"/>
      <c r="F527" s="223">
        <v>5000</v>
      </c>
      <c r="G527" s="223">
        <v>2545</v>
      </c>
      <c r="H527" s="223">
        <v>2545</v>
      </c>
    </row>
    <row r="528" spans="1:8" ht="15.75">
      <c r="A528" s="220" t="s">
        <v>1051</v>
      </c>
      <c r="B528" s="222" t="s">
        <v>545</v>
      </c>
      <c r="C528" s="222" t="s">
        <v>697</v>
      </c>
      <c r="D528" s="222" t="s">
        <v>1049</v>
      </c>
      <c r="E528" s="221"/>
      <c r="F528" s="223">
        <v>5000</v>
      </c>
      <c r="G528" s="223">
        <v>2545</v>
      </c>
      <c r="H528" s="223">
        <v>2545</v>
      </c>
    </row>
    <row r="529" spans="1:8" ht="47.25">
      <c r="A529" s="220" t="s">
        <v>1052</v>
      </c>
      <c r="B529" s="222" t="s">
        <v>545</v>
      </c>
      <c r="C529" s="222" t="s">
        <v>697</v>
      </c>
      <c r="D529" s="222" t="s">
        <v>1053</v>
      </c>
      <c r="E529" s="221"/>
      <c r="F529" s="223">
        <v>5000</v>
      </c>
      <c r="G529" s="223">
        <v>2545</v>
      </c>
      <c r="H529" s="223">
        <v>2545</v>
      </c>
    </row>
    <row r="530" spans="1:8" ht="31.5">
      <c r="A530" s="220" t="s">
        <v>608</v>
      </c>
      <c r="B530" s="222" t="s">
        <v>545</v>
      </c>
      <c r="C530" s="222" t="s">
        <v>697</v>
      </c>
      <c r="D530" s="222" t="s">
        <v>1053</v>
      </c>
      <c r="E530" s="222" t="s">
        <v>609</v>
      </c>
      <c r="F530" s="223">
        <v>5000</v>
      </c>
      <c r="G530" s="223">
        <v>2545</v>
      </c>
      <c r="H530" s="223">
        <v>2545</v>
      </c>
    </row>
    <row r="531" spans="1:8" ht="63">
      <c r="A531" s="220" t="s">
        <v>1054</v>
      </c>
      <c r="B531" s="221"/>
      <c r="C531" s="221"/>
      <c r="D531" s="222" t="s">
        <v>1055</v>
      </c>
      <c r="E531" s="221"/>
      <c r="F531" s="223">
        <v>7988.6122299999997</v>
      </c>
      <c r="G531" s="223">
        <v>0</v>
      </c>
      <c r="H531" s="223">
        <v>0</v>
      </c>
    </row>
    <row r="532" spans="1:8" ht="15.75">
      <c r="A532" s="220" t="s">
        <v>1031</v>
      </c>
      <c r="B532" s="221"/>
      <c r="C532" s="221"/>
      <c r="D532" s="222" t="s">
        <v>1056</v>
      </c>
      <c r="E532" s="221"/>
      <c r="F532" s="223">
        <v>7988.6122299999997</v>
      </c>
      <c r="G532" s="223">
        <v>0</v>
      </c>
      <c r="H532" s="223">
        <v>0</v>
      </c>
    </row>
    <row r="533" spans="1:8" ht="31.5">
      <c r="A533" s="220" t="s">
        <v>1033</v>
      </c>
      <c r="B533" s="221"/>
      <c r="C533" s="221"/>
      <c r="D533" s="222" t="s">
        <v>1056</v>
      </c>
      <c r="E533" s="221"/>
      <c r="F533" s="223">
        <v>7988.6122299999997</v>
      </c>
      <c r="G533" s="223">
        <v>0</v>
      </c>
      <c r="H533" s="223">
        <v>0</v>
      </c>
    </row>
    <row r="534" spans="1:8" ht="31.5">
      <c r="A534" s="220" t="s">
        <v>662</v>
      </c>
      <c r="B534" s="222" t="s">
        <v>545</v>
      </c>
      <c r="C534" s="222" t="s">
        <v>663</v>
      </c>
      <c r="D534" s="222" t="s">
        <v>1056</v>
      </c>
      <c r="E534" s="221"/>
      <c r="F534" s="223">
        <v>7988.6122299999997</v>
      </c>
      <c r="G534" s="223">
        <v>0</v>
      </c>
      <c r="H534" s="223">
        <v>0</v>
      </c>
    </row>
    <row r="535" spans="1:8" ht="173.25">
      <c r="A535" s="220" t="s">
        <v>1057</v>
      </c>
      <c r="B535" s="222" t="s">
        <v>545</v>
      </c>
      <c r="C535" s="222" t="s">
        <v>663</v>
      </c>
      <c r="D535" s="222" t="s">
        <v>1058</v>
      </c>
      <c r="E535" s="221"/>
      <c r="F535" s="223">
        <v>2065.9832299999998</v>
      </c>
      <c r="G535" s="223">
        <v>0</v>
      </c>
      <c r="H535" s="223">
        <v>0</v>
      </c>
    </row>
    <row r="536" spans="1:8" ht="31.5">
      <c r="A536" s="220" t="s">
        <v>608</v>
      </c>
      <c r="B536" s="222" t="s">
        <v>545</v>
      </c>
      <c r="C536" s="222" t="s">
        <v>663</v>
      </c>
      <c r="D536" s="222" t="s">
        <v>1058</v>
      </c>
      <c r="E536" s="222" t="s">
        <v>609</v>
      </c>
      <c r="F536" s="223">
        <v>2065.9832299999998</v>
      </c>
      <c r="G536" s="223">
        <v>0</v>
      </c>
      <c r="H536" s="223">
        <v>0</v>
      </c>
    </row>
    <row r="537" spans="1:8" ht="173.25">
      <c r="A537" s="220" t="s">
        <v>1059</v>
      </c>
      <c r="B537" s="222" t="s">
        <v>545</v>
      </c>
      <c r="C537" s="222" t="s">
        <v>663</v>
      </c>
      <c r="D537" s="222" t="s">
        <v>1060</v>
      </c>
      <c r="E537" s="221"/>
      <c r="F537" s="223">
        <v>5922.6289999999999</v>
      </c>
      <c r="G537" s="223">
        <v>0</v>
      </c>
      <c r="H537" s="223">
        <v>0</v>
      </c>
    </row>
    <row r="538" spans="1:8" ht="31.5">
      <c r="A538" s="220" t="s">
        <v>608</v>
      </c>
      <c r="B538" s="222" t="s">
        <v>545</v>
      </c>
      <c r="C538" s="222" t="s">
        <v>663</v>
      </c>
      <c r="D538" s="222" t="s">
        <v>1060</v>
      </c>
      <c r="E538" s="222" t="s">
        <v>609</v>
      </c>
      <c r="F538" s="223">
        <v>5922.6289999999999</v>
      </c>
      <c r="G538" s="223">
        <v>0</v>
      </c>
      <c r="H538" s="223">
        <v>0</v>
      </c>
    </row>
    <row r="539" spans="1:8" ht="94.5">
      <c r="A539" s="220" t="s">
        <v>1061</v>
      </c>
      <c r="B539" s="221"/>
      <c r="C539" s="221"/>
      <c r="D539" s="222" t="s">
        <v>1062</v>
      </c>
      <c r="E539" s="221"/>
      <c r="F539" s="223">
        <v>16.86</v>
      </c>
      <c r="G539" s="223">
        <v>17.734999999999999</v>
      </c>
      <c r="H539" s="223">
        <v>0</v>
      </c>
    </row>
    <row r="540" spans="1:8" ht="15.75">
      <c r="A540" s="220" t="s">
        <v>1031</v>
      </c>
      <c r="B540" s="221"/>
      <c r="C540" s="221"/>
      <c r="D540" s="222" t="s">
        <v>1063</v>
      </c>
      <c r="E540" s="221"/>
      <c r="F540" s="223">
        <v>16.86</v>
      </c>
      <c r="G540" s="223">
        <v>17.734999999999999</v>
      </c>
      <c r="H540" s="223">
        <v>0</v>
      </c>
    </row>
    <row r="541" spans="1:8" ht="31.5">
      <c r="A541" s="220" t="s">
        <v>1033</v>
      </c>
      <c r="B541" s="221"/>
      <c r="C541" s="221"/>
      <c r="D541" s="222" t="s">
        <v>1063</v>
      </c>
      <c r="E541" s="221"/>
      <c r="F541" s="223">
        <v>16.86</v>
      </c>
      <c r="G541" s="223">
        <v>17.734999999999999</v>
      </c>
      <c r="H541" s="223">
        <v>0</v>
      </c>
    </row>
    <row r="542" spans="1:8" ht="15.75">
      <c r="A542" s="220" t="s">
        <v>1064</v>
      </c>
      <c r="B542" s="222" t="s">
        <v>545</v>
      </c>
      <c r="C542" s="222" t="s">
        <v>719</v>
      </c>
      <c r="D542" s="222" t="s">
        <v>1063</v>
      </c>
      <c r="E542" s="221"/>
      <c r="F542" s="223">
        <v>16.86</v>
      </c>
      <c r="G542" s="223">
        <v>17.734999999999999</v>
      </c>
      <c r="H542" s="223">
        <v>0</v>
      </c>
    </row>
    <row r="543" spans="1:8" ht="126">
      <c r="A543" s="220" t="s">
        <v>1065</v>
      </c>
      <c r="B543" s="222" t="s">
        <v>545</v>
      </c>
      <c r="C543" s="222" t="s">
        <v>719</v>
      </c>
      <c r="D543" s="222" t="s">
        <v>1066</v>
      </c>
      <c r="E543" s="221"/>
      <c r="F543" s="223">
        <v>16.86</v>
      </c>
      <c r="G543" s="223">
        <v>17.734999999999999</v>
      </c>
      <c r="H543" s="223">
        <v>0</v>
      </c>
    </row>
    <row r="544" spans="1:8" ht="47.25">
      <c r="A544" s="220" t="s">
        <v>604</v>
      </c>
      <c r="B544" s="222" t="s">
        <v>545</v>
      </c>
      <c r="C544" s="222" t="s">
        <v>719</v>
      </c>
      <c r="D544" s="222" t="s">
        <v>1066</v>
      </c>
      <c r="E544" s="222" t="s">
        <v>605</v>
      </c>
      <c r="F544" s="223">
        <v>16.86</v>
      </c>
      <c r="G544" s="223">
        <v>17.734999999999999</v>
      </c>
      <c r="H544" s="223">
        <v>0</v>
      </c>
    </row>
    <row r="545" spans="1:8" ht="78.75">
      <c r="A545" s="220" t="s">
        <v>1067</v>
      </c>
      <c r="B545" s="221"/>
      <c r="C545" s="221"/>
      <c r="D545" s="222" t="s">
        <v>1068</v>
      </c>
      <c r="E545" s="221"/>
      <c r="F545" s="223">
        <v>3409</v>
      </c>
      <c r="G545" s="223">
        <v>3409</v>
      </c>
      <c r="H545" s="223">
        <v>3409</v>
      </c>
    </row>
    <row r="546" spans="1:8" ht="15.75">
      <c r="A546" s="220" t="s">
        <v>1031</v>
      </c>
      <c r="B546" s="221"/>
      <c r="C546" s="221"/>
      <c r="D546" s="222" t="s">
        <v>1069</v>
      </c>
      <c r="E546" s="221"/>
      <c r="F546" s="223">
        <v>3409</v>
      </c>
      <c r="G546" s="223">
        <v>3409</v>
      </c>
      <c r="H546" s="223">
        <v>3409</v>
      </c>
    </row>
    <row r="547" spans="1:8" ht="31.5">
      <c r="A547" s="220" t="s">
        <v>1033</v>
      </c>
      <c r="B547" s="221"/>
      <c r="C547" s="221"/>
      <c r="D547" s="222" t="s">
        <v>1069</v>
      </c>
      <c r="E547" s="221"/>
      <c r="F547" s="223">
        <v>3409</v>
      </c>
      <c r="G547" s="223">
        <v>3409</v>
      </c>
      <c r="H547" s="223">
        <v>3409</v>
      </c>
    </row>
    <row r="548" spans="1:8" ht="15.75">
      <c r="A548" s="220" t="s">
        <v>1070</v>
      </c>
      <c r="B548" s="222" t="s">
        <v>639</v>
      </c>
      <c r="C548" s="222" t="s">
        <v>545</v>
      </c>
      <c r="D548" s="222" t="s">
        <v>1069</v>
      </c>
      <c r="E548" s="221"/>
      <c r="F548" s="223">
        <v>2640</v>
      </c>
      <c r="G548" s="223">
        <v>2640</v>
      </c>
      <c r="H548" s="223">
        <v>2640</v>
      </c>
    </row>
    <row r="549" spans="1:8" ht="94.5">
      <c r="A549" s="220" t="s">
        <v>1071</v>
      </c>
      <c r="B549" s="222" t="s">
        <v>639</v>
      </c>
      <c r="C549" s="222" t="s">
        <v>545</v>
      </c>
      <c r="D549" s="222" t="s">
        <v>1072</v>
      </c>
      <c r="E549" s="221"/>
      <c r="F549" s="223">
        <v>2640</v>
      </c>
      <c r="G549" s="223">
        <v>2640</v>
      </c>
      <c r="H549" s="223">
        <v>2640</v>
      </c>
    </row>
    <row r="550" spans="1:8" ht="31.5">
      <c r="A550" s="220" t="s">
        <v>643</v>
      </c>
      <c r="B550" s="222" t="s">
        <v>639</v>
      </c>
      <c r="C550" s="222" t="s">
        <v>545</v>
      </c>
      <c r="D550" s="222" t="s">
        <v>1072</v>
      </c>
      <c r="E550" s="222" t="s">
        <v>644</v>
      </c>
      <c r="F550" s="223">
        <v>2640</v>
      </c>
      <c r="G550" s="223">
        <v>2640</v>
      </c>
      <c r="H550" s="223">
        <v>2640</v>
      </c>
    </row>
    <row r="551" spans="1:8" ht="31.5">
      <c r="A551" s="220" t="s">
        <v>737</v>
      </c>
      <c r="B551" s="222" t="s">
        <v>639</v>
      </c>
      <c r="C551" s="222" t="s">
        <v>576</v>
      </c>
      <c r="D551" s="222" t="s">
        <v>1069</v>
      </c>
      <c r="E551" s="221"/>
      <c r="F551" s="223">
        <v>769</v>
      </c>
      <c r="G551" s="223">
        <v>769</v>
      </c>
      <c r="H551" s="223">
        <v>769</v>
      </c>
    </row>
    <row r="552" spans="1:8" ht="63">
      <c r="A552" s="220" t="s">
        <v>1073</v>
      </c>
      <c r="B552" s="222" t="s">
        <v>639</v>
      </c>
      <c r="C552" s="222" t="s">
        <v>576</v>
      </c>
      <c r="D552" s="222" t="s">
        <v>1074</v>
      </c>
      <c r="E552" s="221"/>
      <c r="F552" s="223">
        <v>769</v>
      </c>
      <c r="G552" s="223">
        <v>769</v>
      </c>
      <c r="H552" s="223">
        <v>769</v>
      </c>
    </row>
    <row r="553" spans="1:8" ht="31.5">
      <c r="A553" s="220" t="s">
        <v>643</v>
      </c>
      <c r="B553" s="222" t="s">
        <v>639</v>
      </c>
      <c r="C553" s="222" t="s">
        <v>576</v>
      </c>
      <c r="D553" s="222" t="s">
        <v>1074</v>
      </c>
      <c r="E553" s="222" t="s">
        <v>644</v>
      </c>
      <c r="F553" s="223">
        <v>769</v>
      </c>
      <c r="G553" s="223">
        <v>769</v>
      </c>
      <c r="H553" s="223">
        <v>769</v>
      </c>
    </row>
    <row r="554" spans="1:8" ht="47.25">
      <c r="A554" s="220" t="s">
        <v>1075</v>
      </c>
      <c r="B554" s="221"/>
      <c r="C554" s="221"/>
      <c r="D554" s="222" t="s">
        <v>1076</v>
      </c>
      <c r="E554" s="221"/>
      <c r="F554" s="223">
        <v>18460.78</v>
      </c>
      <c r="G554" s="223">
        <v>360.78</v>
      </c>
      <c r="H554" s="223">
        <v>360.78</v>
      </c>
    </row>
    <row r="555" spans="1:8" ht="15.75">
      <c r="A555" s="220" t="s">
        <v>1031</v>
      </c>
      <c r="B555" s="221"/>
      <c r="C555" s="221"/>
      <c r="D555" s="222" t="s">
        <v>1077</v>
      </c>
      <c r="E555" s="221"/>
      <c r="F555" s="223">
        <v>18460.78</v>
      </c>
      <c r="G555" s="223">
        <v>360.78</v>
      </c>
      <c r="H555" s="223">
        <v>360.78</v>
      </c>
    </row>
    <row r="556" spans="1:8" ht="31.5">
      <c r="A556" s="220" t="s">
        <v>1033</v>
      </c>
      <c r="B556" s="221"/>
      <c r="C556" s="221"/>
      <c r="D556" s="222" t="s">
        <v>1077</v>
      </c>
      <c r="E556" s="221"/>
      <c r="F556" s="223">
        <v>18460.78</v>
      </c>
      <c r="G556" s="223">
        <v>360.78</v>
      </c>
      <c r="H556" s="223">
        <v>360.78</v>
      </c>
    </row>
    <row r="557" spans="1:8" ht="31.5">
      <c r="A557" s="220" t="s">
        <v>662</v>
      </c>
      <c r="B557" s="222" t="s">
        <v>545</v>
      </c>
      <c r="C557" s="222" t="s">
        <v>663</v>
      </c>
      <c r="D557" s="222" t="s">
        <v>1077</v>
      </c>
      <c r="E557" s="221"/>
      <c r="F557" s="223">
        <v>15307.38</v>
      </c>
      <c r="G557" s="223">
        <v>307.38</v>
      </c>
      <c r="H557" s="223">
        <v>307.38</v>
      </c>
    </row>
    <row r="558" spans="1:8" ht="110.25">
      <c r="A558" s="220" t="s">
        <v>614</v>
      </c>
      <c r="B558" s="222" t="s">
        <v>545</v>
      </c>
      <c r="C558" s="222" t="s">
        <v>663</v>
      </c>
      <c r="D558" s="222" t="s">
        <v>1379</v>
      </c>
      <c r="E558" s="221"/>
      <c r="F558" s="223">
        <v>307.38</v>
      </c>
      <c r="G558" s="223">
        <v>307.38</v>
      </c>
      <c r="H558" s="223">
        <v>307.38</v>
      </c>
    </row>
    <row r="559" spans="1:8" ht="47.25">
      <c r="A559" s="220" t="s">
        <v>604</v>
      </c>
      <c r="B559" s="222" t="s">
        <v>545</v>
      </c>
      <c r="C559" s="222" t="s">
        <v>663</v>
      </c>
      <c r="D559" s="222" t="s">
        <v>1379</v>
      </c>
      <c r="E559" s="222" t="s">
        <v>605</v>
      </c>
      <c r="F559" s="223">
        <v>307.38</v>
      </c>
      <c r="G559" s="223">
        <v>307.38</v>
      </c>
      <c r="H559" s="223">
        <v>307.38</v>
      </c>
    </row>
    <row r="560" spans="1:8" ht="63">
      <c r="A560" s="220" t="s">
        <v>621</v>
      </c>
      <c r="B560" s="222" t="s">
        <v>545</v>
      </c>
      <c r="C560" s="222" t="s">
        <v>663</v>
      </c>
      <c r="D560" s="222" t="s">
        <v>1380</v>
      </c>
      <c r="E560" s="221"/>
      <c r="F560" s="223">
        <v>15000</v>
      </c>
      <c r="G560" s="223">
        <v>0</v>
      </c>
      <c r="H560" s="223">
        <v>0</v>
      </c>
    </row>
    <row r="561" spans="1:8" ht="63">
      <c r="A561" s="220" t="s">
        <v>548</v>
      </c>
      <c r="B561" s="222" t="s">
        <v>545</v>
      </c>
      <c r="C561" s="222" t="s">
        <v>663</v>
      </c>
      <c r="D561" s="222" t="s">
        <v>1380</v>
      </c>
      <c r="E561" s="222" t="s">
        <v>549</v>
      </c>
      <c r="F561" s="223">
        <v>15000</v>
      </c>
      <c r="G561" s="223">
        <v>0</v>
      </c>
      <c r="H561" s="223">
        <v>0</v>
      </c>
    </row>
    <row r="562" spans="1:8" ht="15.75">
      <c r="A562" s="220" t="s">
        <v>778</v>
      </c>
      <c r="B562" s="222" t="s">
        <v>719</v>
      </c>
      <c r="C562" s="222" t="s">
        <v>545</v>
      </c>
      <c r="D562" s="222" t="s">
        <v>1077</v>
      </c>
      <c r="E562" s="221"/>
      <c r="F562" s="223">
        <v>3100</v>
      </c>
      <c r="G562" s="223">
        <v>0</v>
      </c>
      <c r="H562" s="223">
        <v>0</v>
      </c>
    </row>
    <row r="563" spans="1:8" ht="31.5">
      <c r="A563" s="220" t="s">
        <v>1078</v>
      </c>
      <c r="B563" s="222" t="s">
        <v>719</v>
      </c>
      <c r="C563" s="222" t="s">
        <v>545</v>
      </c>
      <c r="D563" s="222" t="s">
        <v>1079</v>
      </c>
      <c r="E563" s="221"/>
      <c r="F563" s="223">
        <v>3100</v>
      </c>
      <c r="G563" s="223">
        <v>0</v>
      </c>
      <c r="H563" s="223">
        <v>0</v>
      </c>
    </row>
    <row r="564" spans="1:8" ht="47.25">
      <c r="A564" s="220" t="s">
        <v>604</v>
      </c>
      <c r="B564" s="222" t="s">
        <v>719</v>
      </c>
      <c r="C564" s="222" t="s">
        <v>545</v>
      </c>
      <c r="D564" s="222" t="s">
        <v>1079</v>
      </c>
      <c r="E564" s="222" t="s">
        <v>605</v>
      </c>
      <c r="F564" s="223">
        <v>3100</v>
      </c>
      <c r="G564" s="223">
        <v>0</v>
      </c>
      <c r="H564" s="223">
        <v>0</v>
      </c>
    </row>
    <row r="565" spans="1:8" ht="31.5">
      <c r="A565" s="220" t="s">
        <v>598</v>
      </c>
      <c r="B565" s="222" t="s">
        <v>544</v>
      </c>
      <c r="C565" s="222" t="s">
        <v>599</v>
      </c>
      <c r="D565" s="222" t="s">
        <v>1077</v>
      </c>
      <c r="E565" s="221"/>
      <c r="F565" s="223">
        <v>33.4</v>
      </c>
      <c r="G565" s="223">
        <v>33.4</v>
      </c>
      <c r="H565" s="223">
        <v>33.4</v>
      </c>
    </row>
    <row r="566" spans="1:8" ht="110.25">
      <c r="A566" s="220" t="s">
        <v>614</v>
      </c>
      <c r="B566" s="222" t="s">
        <v>544</v>
      </c>
      <c r="C566" s="222" t="s">
        <v>599</v>
      </c>
      <c r="D566" s="222" t="s">
        <v>1379</v>
      </c>
      <c r="E566" s="221"/>
      <c r="F566" s="223">
        <v>33.4</v>
      </c>
      <c r="G566" s="223">
        <v>33.4</v>
      </c>
      <c r="H566" s="223">
        <v>33.4</v>
      </c>
    </row>
    <row r="567" spans="1:8" ht="47.25">
      <c r="A567" s="220" t="s">
        <v>604</v>
      </c>
      <c r="B567" s="222" t="s">
        <v>544</v>
      </c>
      <c r="C567" s="222" t="s">
        <v>599</v>
      </c>
      <c r="D567" s="222" t="s">
        <v>1379</v>
      </c>
      <c r="E567" s="222" t="s">
        <v>605</v>
      </c>
      <c r="F567" s="223">
        <v>33.4</v>
      </c>
      <c r="G567" s="223">
        <v>33.4</v>
      </c>
      <c r="H567" s="223">
        <v>33.4</v>
      </c>
    </row>
    <row r="568" spans="1:8" ht="31.5">
      <c r="A568" s="220" t="s">
        <v>688</v>
      </c>
      <c r="B568" s="222" t="s">
        <v>652</v>
      </c>
      <c r="C568" s="222" t="s">
        <v>640</v>
      </c>
      <c r="D568" s="222" t="s">
        <v>1077</v>
      </c>
      <c r="E568" s="221"/>
      <c r="F568" s="223">
        <v>20</v>
      </c>
      <c r="G568" s="223">
        <v>20</v>
      </c>
      <c r="H568" s="223">
        <v>20</v>
      </c>
    </row>
    <row r="569" spans="1:8" ht="110.25">
      <c r="A569" s="220" t="s">
        <v>614</v>
      </c>
      <c r="B569" s="222" t="s">
        <v>652</v>
      </c>
      <c r="C569" s="222" t="s">
        <v>640</v>
      </c>
      <c r="D569" s="222" t="s">
        <v>1379</v>
      </c>
      <c r="E569" s="221"/>
      <c r="F569" s="223">
        <v>20</v>
      </c>
      <c r="G569" s="223">
        <v>20</v>
      </c>
      <c r="H569" s="223">
        <v>20</v>
      </c>
    </row>
    <row r="570" spans="1:8" ht="47.25">
      <c r="A570" s="220" t="s">
        <v>604</v>
      </c>
      <c r="B570" s="222" t="s">
        <v>652</v>
      </c>
      <c r="C570" s="222" t="s">
        <v>640</v>
      </c>
      <c r="D570" s="222" t="s">
        <v>1379</v>
      </c>
      <c r="E570" s="222" t="s">
        <v>605</v>
      </c>
      <c r="F570" s="223">
        <v>20</v>
      </c>
      <c r="G570" s="223">
        <v>20</v>
      </c>
      <c r="H570" s="223">
        <v>20</v>
      </c>
    </row>
    <row r="571" spans="1:8" ht="15.75">
      <c r="A571" s="224" t="s">
        <v>1080</v>
      </c>
      <c r="B571" s="225"/>
      <c r="C571" s="225"/>
      <c r="D571" s="225"/>
      <c r="E571" s="225"/>
      <c r="F571" s="226">
        <v>1257015.84283</v>
      </c>
      <c r="G571" s="226">
        <v>1150388.68784</v>
      </c>
      <c r="H571" s="226">
        <v>1142202.2013000001</v>
      </c>
    </row>
  </sheetData>
  <mergeCells count="12">
    <mergeCell ref="F5:F6"/>
    <mergeCell ref="G5:G6"/>
    <mergeCell ref="H5:H6"/>
    <mergeCell ref="A1:H1"/>
    <mergeCell ref="A2:H2"/>
    <mergeCell ref="A3:H3"/>
    <mergeCell ref="A4:H4"/>
    <mergeCell ref="A5:A6"/>
    <mergeCell ref="B5:B6"/>
    <mergeCell ref="C5:C6"/>
    <mergeCell ref="D5:D6"/>
    <mergeCell ref="E5:E6"/>
  </mergeCells>
  <pageMargins left="1.1811023622047245" right="0" top="0.59055118110236227" bottom="0" header="0" footer="0"/>
  <pageSetup paperSize="9" scale="7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I680"/>
  <sheetViews>
    <sheetView view="pageBreakPreview" topLeftCell="A625" zoomScale="110" zoomScaleNormal="100" zoomScaleSheetLayoutView="110" workbookViewId="0">
      <selection activeCell="G629" sqref="G629"/>
    </sheetView>
  </sheetViews>
  <sheetFormatPr defaultRowHeight="12.75"/>
  <cols>
    <col min="1" max="1" width="33.6640625" style="212" customWidth="1"/>
    <col min="2" max="2" width="6.88671875" customWidth="1"/>
    <col min="3" max="3" width="6.33203125" customWidth="1"/>
    <col min="4" max="4" width="7.109375" customWidth="1"/>
    <col min="5" max="5" width="12.33203125" customWidth="1"/>
    <col min="6" max="6" width="5" customWidth="1"/>
    <col min="7" max="7" width="9.33203125" style="217" customWidth="1"/>
    <col min="8" max="8" width="9.5546875" style="217" customWidth="1"/>
    <col min="9" max="9" width="9.44140625" style="217" customWidth="1"/>
  </cols>
  <sheetData>
    <row r="1" spans="1:9" ht="97.5" customHeight="1">
      <c r="A1" s="352" t="s">
        <v>1424</v>
      </c>
      <c r="B1" s="352"/>
      <c r="C1" s="352"/>
      <c r="D1" s="352"/>
      <c r="E1" s="352"/>
      <c r="F1" s="352"/>
      <c r="G1" s="352"/>
      <c r="H1" s="352"/>
      <c r="I1" s="352"/>
    </row>
    <row r="2" spans="1:9" ht="84.75" customHeight="1">
      <c r="A2" s="353" t="s">
        <v>1423</v>
      </c>
      <c r="B2" s="353"/>
      <c r="C2" s="353"/>
      <c r="D2" s="353"/>
      <c r="E2" s="353"/>
      <c r="F2" s="353"/>
      <c r="G2" s="353"/>
      <c r="H2" s="353"/>
      <c r="I2" s="353"/>
    </row>
    <row r="3" spans="1:9">
      <c r="A3" s="366"/>
      <c r="B3" s="367"/>
      <c r="C3" s="367"/>
      <c r="D3" s="367"/>
      <c r="E3" s="367"/>
      <c r="F3" s="367"/>
      <c r="G3" s="367"/>
      <c r="H3" s="367"/>
      <c r="I3" s="367"/>
    </row>
    <row r="4" spans="1:9">
      <c r="A4" s="368" t="s">
        <v>530</v>
      </c>
      <c r="B4" s="369"/>
      <c r="C4" s="369"/>
      <c r="D4" s="369"/>
      <c r="E4" s="369"/>
      <c r="F4" s="369"/>
      <c r="G4" s="369"/>
      <c r="H4" s="369"/>
      <c r="I4" s="369"/>
    </row>
    <row r="5" spans="1:9">
      <c r="A5" s="370" t="s">
        <v>1081</v>
      </c>
      <c r="B5" s="362" t="s">
        <v>1082</v>
      </c>
      <c r="C5" s="362" t="s">
        <v>1083</v>
      </c>
      <c r="D5" s="362" t="s">
        <v>1084</v>
      </c>
      <c r="E5" s="362" t="s">
        <v>1085</v>
      </c>
      <c r="F5" s="362" t="s">
        <v>1086</v>
      </c>
      <c r="G5" s="364" t="s">
        <v>535</v>
      </c>
      <c r="H5" s="364" t="s">
        <v>536</v>
      </c>
      <c r="I5" s="364" t="s">
        <v>1401</v>
      </c>
    </row>
    <row r="6" spans="1:9" ht="51" customHeight="1">
      <c r="A6" s="371"/>
      <c r="B6" s="363"/>
      <c r="C6" s="363"/>
      <c r="D6" s="363"/>
      <c r="E6" s="363"/>
      <c r="F6" s="363"/>
      <c r="G6" s="365"/>
      <c r="H6" s="365"/>
      <c r="I6" s="365"/>
    </row>
    <row r="7" spans="1:9" ht="21" customHeight="1">
      <c r="A7" s="211">
        <v>1</v>
      </c>
      <c r="B7" s="211">
        <v>2</v>
      </c>
      <c r="C7" s="211">
        <v>3</v>
      </c>
      <c r="D7" s="211">
        <v>4</v>
      </c>
      <c r="E7" s="211">
        <v>5</v>
      </c>
      <c r="F7" s="211">
        <v>6</v>
      </c>
      <c r="G7" s="214">
        <v>7</v>
      </c>
      <c r="H7" s="214">
        <v>8</v>
      </c>
      <c r="I7" s="214">
        <v>9</v>
      </c>
    </row>
    <row r="8" spans="1:9" ht="56.25">
      <c r="A8" s="213" t="s">
        <v>1087</v>
      </c>
      <c r="B8" s="205" t="s">
        <v>1088</v>
      </c>
      <c r="C8" s="206"/>
      <c r="D8" s="206"/>
      <c r="E8" s="206"/>
      <c r="F8" s="206"/>
      <c r="G8" s="215">
        <v>99088.817999999999</v>
      </c>
      <c r="H8" s="215">
        <v>72209.350000000006</v>
      </c>
      <c r="I8" s="215">
        <v>72209.350000000006</v>
      </c>
    </row>
    <row r="9" spans="1:9" ht="37.5">
      <c r="A9" s="213" t="s">
        <v>1089</v>
      </c>
      <c r="B9" s="205" t="s">
        <v>1088</v>
      </c>
      <c r="C9" s="205" t="s">
        <v>545</v>
      </c>
      <c r="D9" s="206"/>
      <c r="E9" s="206"/>
      <c r="F9" s="206"/>
      <c r="G9" s="215">
        <v>3273.93</v>
      </c>
      <c r="H9" s="215">
        <v>3273.93</v>
      </c>
      <c r="I9" s="215">
        <v>3273.93</v>
      </c>
    </row>
    <row r="10" spans="1:9" ht="37.5">
      <c r="A10" s="213" t="s">
        <v>1090</v>
      </c>
      <c r="B10" s="205" t="s">
        <v>1088</v>
      </c>
      <c r="C10" s="205" t="s">
        <v>545</v>
      </c>
      <c r="D10" s="205" t="s">
        <v>663</v>
      </c>
      <c r="E10" s="206"/>
      <c r="F10" s="206"/>
      <c r="G10" s="215">
        <v>3273.93</v>
      </c>
      <c r="H10" s="215">
        <v>3273.93</v>
      </c>
      <c r="I10" s="215">
        <v>3273.93</v>
      </c>
    </row>
    <row r="11" spans="1:9" ht="75">
      <c r="A11" s="213" t="s">
        <v>1091</v>
      </c>
      <c r="B11" s="205" t="s">
        <v>1088</v>
      </c>
      <c r="C11" s="205" t="s">
        <v>545</v>
      </c>
      <c r="D11" s="205" t="s">
        <v>663</v>
      </c>
      <c r="E11" s="205" t="s">
        <v>646</v>
      </c>
      <c r="F11" s="206"/>
      <c r="G11" s="215">
        <v>3273.93</v>
      </c>
      <c r="H11" s="215">
        <v>3273.93</v>
      </c>
      <c r="I11" s="215">
        <v>3273.93</v>
      </c>
    </row>
    <row r="12" spans="1:9" ht="18.75">
      <c r="A12" s="213" t="s">
        <v>1092</v>
      </c>
      <c r="B12" s="205" t="s">
        <v>1088</v>
      </c>
      <c r="C12" s="205" t="s">
        <v>545</v>
      </c>
      <c r="D12" s="205" t="s">
        <v>663</v>
      </c>
      <c r="E12" s="205" t="s">
        <v>648</v>
      </c>
      <c r="F12" s="206"/>
      <c r="G12" s="215">
        <v>3273.93</v>
      </c>
      <c r="H12" s="215">
        <v>3273.93</v>
      </c>
      <c r="I12" s="215">
        <v>3273.93</v>
      </c>
    </row>
    <row r="13" spans="1:9" ht="56.25">
      <c r="A13" s="213" t="s">
        <v>1093</v>
      </c>
      <c r="B13" s="205" t="s">
        <v>1088</v>
      </c>
      <c r="C13" s="205" t="s">
        <v>545</v>
      </c>
      <c r="D13" s="205" t="s">
        <v>663</v>
      </c>
      <c r="E13" s="205" t="s">
        <v>661</v>
      </c>
      <c r="F13" s="206"/>
      <c r="G13" s="215">
        <v>3273.93</v>
      </c>
      <c r="H13" s="215">
        <v>3273.93</v>
      </c>
      <c r="I13" s="215">
        <v>3273.93</v>
      </c>
    </row>
    <row r="14" spans="1:9" ht="56.25">
      <c r="A14" s="213" t="s">
        <v>1094</v>
      </c>
      <c r="B14" s="205" t="s">
        <v>1088</v>
      </c>
      <c r="C14" s="205" t="s">
        <v>545</v>
      </c>
      <c r="D14" s="205" t="s">
        <v>663</v>
      </c>
      <c r="E14" s="205" t="s">
        <v>664</v>
      </c>
      <c r="F14" s="206"/>
      <c r="G14" s="215">
        <v>677.15899999999999</v>
      </c>
      <c r="H14" s="215">
        <v>677.15899999999999</v>
      </c>
      <c r="I14" s="215">
        <v>677.15899999999999</v>
      </c>
    </row>
    <row r="15" spans="1:9" ht="75">
      <c r="A15" s="213" t="s">
        <v>1095</v>
      </c>
      <c r="B15" s="205" t="s">
        <v>1088</v>
      </c>
      <c r="C15" s="205" t="s">
        <v>545</v>
      </c>
      <c r="D15" s="205" t="s">
        <v>663</v>
      </c>
      <c r="E15" s="205" t="s">
        <v>664</v>
      </c>
      <c r="F15" s="205" t="s">
        <v>549</v>
      </c>
      <c r="G15" s="215">
        <v>677.15899999999999</v>
      </c>
      <c r="H15" s="215">
        <v>677.15899999999999</v>
      </c>
      <c r="I15" s="215">
        <v>677.15899999999999</v>
      </c>
    </row>
    <row r="16" spans="1:9" ht="112.5">
      <c r="A16" s="213" t="s">
        <v>1096</v>
      </c>
      <c r="B16" s="205" t="s">
        <v>1088</v>
      </c>
      <c r="C16" s="205" t="s">
        <v>545</v>
      </c>
      <c r="D16" s="205" t="s">
        <v>663</v>
      </c>
      <c r="E16" s="205" t="s">
        <v>666</v>
      </c>
      <c r="F16" s="206"/>
      <c r="G16" s="215">
        <v>2596.7710000000002</v>
      </c>
      <c r="H16" s="215">
        <v>2596.7710000000002</v>
      </c>
      <c r="I16" s="215">
        <v>2596.7710000000002</v>
      </c>
    </row>
    <row r="17" spans="1:9" ht="75">
      <c r="A17" s="213" t="s">
        <v>1095</v>
      </c>
      <c r="B17" s="205" t="s">
        <v>1088</v>
      </c>
      <c r="C17" s="205" t="s">
        <v>545</v>
      </c>
      <c r="D17" s="205" t="s">
        <v>663</v>
      </c>
      <c r="E17" s="205" t="s">
        <v>666</v>
      </c>
      <c r="F17" s="205" t="s">
        <v>549</v>
      </c>
      <c r="G17" s="215">
        <v>2596.7710000000002</v>
      </c>
      <c r="H17" s="215">
        <v>2596.7710000000002</v>
      </c>
      <c r="I17" s="215">
        <v>2596.7710000000002</v>
      </c>
    </row>
    <row r="18" spans="1:9" ht="37.5">
      <c r="A18" s="213" t="s">
        <v>1097</v>
      </c>
      <c r="B18" s="205" t="s">
        <v>1088</v>
      </c>
      <c r="C18" s="205" t="s">
        <v>640</v>
      </c>
      <c r="D18" s="206"/>
      <c r="E18" s="206"/>
      <c r="F18" s="206"/>
      <c r="G18" s="215">
        <v>100</v>
      </c>
      <c r="H18" s="215">
        <v>100</v>
      </c>
      <c r="I18" s="215">
        <v>100</v>
      </c>
    </row>
    <row r="19" spans="1:9" ht="37.5">
      <c r="A19" s="213" t="s">
        <v>1098</v>
      </c>
      <c r="B19" s="205" t="s">
        <v>1088</v>
      </c>
      <c r="C19" s="205" t="s">
        <v>640</v>
      </c>
      <c r="D19" s="205" t="s">
        <v>682</v>
      </c>
      <c r="E19" s="206"/>
      <c r="F19" s="206"/>
      <c r="G19" s="215">
        <v>100</v>
      </c>
      <c r="H19" s="215">
        <v>100</v>
      </c>
      <c r="I19" s="215">
        <v>100</v>
      </c>
    </row>
    <row r="20" spans="1:9" ht="75">
      <c r="A20" s="213" t="s">
        <v>1091</v>
      </c>
      <c r="B20" s="205" t="s">
        <v>1088</v>
      </c>
      <c r="C20" s="205" t="s">
        <v>640</v>
      </c>
      <c r="D20" s="205" t="s">
        <v>682</v>
      </c>
      <c r="E20" s="205" t="s">
        <v>646</v>
      </c>
      <c r="F20" s="206"/>
      <c r="G20" s="215">
        <v>100</v>
      </c>
      <c r="H20" s="215">
        <v>100</v>
      </c>
      <c r="I20" s="215">
        <v>100</v>
      </c>
    </row>
    <row r="21" spans="1:9" ht="56.25">
      <c r="A21" s="213" t="s">
        <v>1099</v>
      </c>
      <c r="B21" s="205" t="s">
        <v>1088</v>
      </c>
      <c r="C21" s="205" t="s">
        <v>640</v>
      </c>
      <c r="D21" s="205" t="s">
        <v>682</v>
      </c>
      <c r="E21" s="205" t="s">
        <v>678</v>
      </c>
      <c r="F21" s="206"/>
      <c r="G21" s="215">
        <v>100</v>
      </c>
      <c r="H21" s="215">
        <v>100</v>
      </c>
      <c r="I21" s="215">
        <v>100</v>
      </c>
    </row>
    <row r="22" spans="1:9" ht="131.25">
      <c r="A22" s="213" t="s">
        <v>1100</v>
      </c>
      <c r="B22" s="205" t="s">
        <v>1088</v>
      </c>
      <c r="C22" s="205" t="s">
        <v>640</v>
      </c>
      <c r="D22" s="205" t="s">
        <v>682</v>
      </c>
      <c r="E22" s="205" t="s">
        <v>680</v>
      </c>
      <c r="F22" s="206"/>
      <c r="G22" s="215">
        <v>100</v>
      </c>
      <c r="H22" s="215">
        <v>100</v>
      </c>
      <c r="I22" s="215">
        <v>100</v>
      </c>
    </row>
    <row r="23" spans="1:9" ht="56.25">
      <c r="A23" s="213" t="s">
        <v>1101</v>
      </c>
      <c r="B23" s="205" t="s">
        <v>1088</v>
      </c>
      <c r="C23" s="205" t="s">
        <v>640</v>
      </c>
      <c r="D23" s="205" t="s">
        <v>682</v>
      </c>
      <c r="E23" s="205" t="s">
        <v>684</v>
      </c>
      <c r="F23" s="206"/>
      <c r="G23" s="215">
        <v>100</v>
      </c>
      <c r="H23" s="215">
        <v>100</v>
      </c>
      <c r="I23" s="215">
        <v>100</v>
      </c>
    </row>
    <row r="24" spans="1:9" ht="75">
      <c r="A24" s="213" t="s">
        <v>1102</v>
      </c>
      <c r="B24" s="205" t="s">
        <v>1088</v>
      </c>
      <c r="C24" s="205" t="s">
        <v>640</v>
      </c>
      <c r="D24" s="205" t="s">
        <v>682</v>
      </c>
      <c r="E24" s="205" t="s">
        <v>684</v>
      </c>
      <c r="F24" s="205" t="s">
        <v>605</v>
      </c>
      <c r="G24" s="215">
        <v>50</v>
      </c>
      <c r="H24" s="215">
        <v>50</v>
      </c>
      <c r="I24" s="215">
        <v>50</v>
      </c>
    </row>
    <row r="25" spans="1:9" ht="75">
      <c r="A25" s="213" t="s">
        <v>1095</v>
      </c>
      <c r="B25" s="205" t="s">
        <v>1088</v>
      </c>
      <c r="C25" s="205" t="s">
        <v>640</v>
      </c>
      <c r="D25" s="205" t="s">
        <v>682</v>
      </c>
      <c r="E25" s="205" t="s">
        <v>684</v>
      </c>
      <c r="F25" s="205" t="s">
        <v>549</v>
      </c>
      <c r="G25" s="215">
        <v>50</v>
      </c>
      <c r="H25" s="215">
        <v>50</v>
      </c>
      <c r="I25" s="215">
        <v>50</v>
      </c>
    </row>
    <row r="26" spans="1:9" ht="18.75">
      <c r="A26" s="213" t="s">
        <v>1109</v>
      </c>
      <c r="B26" s="205" t="s">
        <v>1088</v>
      </c>
      <c r="C26" s="205" t="s">
        <v>544</v>
      </c>
      <c r="D26" s="206"/>
      <c r="E26" s="206"/>
      <c r="F26" s="206"/>
      <c r="G26" s="215">
        <v>37744.178999999996</v>
      </c>
      <c r="H26" s="215">
        <v>28533.319</v>
      </c>
      <c r="I26" s="215">
        <v>28533.319</v>
      </c>
    </row>
    <row r="27" spans="1:9" ht="37.5">
      <c r="A27" s="213" t="s">
        <v>1110</v>
      </c>
      <c r="B27" s="205" t="s">
        <v>1088</v>
      </c>
      <c r="C27" s="205" t="s">
        <v>544</v>
      </c>
      <c r="D27" s="205" t="s">
        <v>576</v>
      </c>
      <c r="E27" s="206"/>
      <c r="F27" s="206"/>
      <c r="G27" s="215">
        <v>37744.178999999996</v>
      </c>
      <c r="H27" s="215">
        <v>28533.319</v>
      </c>
      <c r="I27" s="215">
        <v>28533.319</v>
      </c>
    </row>
    <row r="28" spans="1:9" ht="75">
      <c r="A28" s="213" t="s">
        <v>1111</v>
      </c>
      <c r="B28" s="205" t="s">
        <v>1088</v>
      </c>
      <c r="C28" s="205" t="s">
        <v>544</v>
      </c>
      <c r="D28" s="205" t="s">
        <v>576</v>
      </c>
      <c r="E28" s="205" t="s">
        <v>538</v>
      </c>
      <c r="F28" s="206"/>
      <c r="G28" s="215">
        <v>37744.178999999996</v>
      </c>
      <c r="H28" s="215">
        <v>28533.319</v>
      </c>
      <c r="I28" s="215">
        <v>28533.319</v>
      </c>
    </row>
    <row r="29" spans="1:9" ht="75">
      <c r="A29" s="213" t="s">
        <v>1112</v>
      </c>
      <c r="B29" s="205" t="s">
        <v>1088</v>
      </c>
      <c r="C29" s="205" t="s">
        <v>544</v>
      </c>
      <c r="D29" s="205" t="s">
        <v>576</v>
      </c>
      <c r="E29" s="205" t="s">
        <v>572</v>
      </c>
      <c r="F29" s="206"/>
      <c r="G29" s="215">
        <v>37684.178999999996</v>
      </c>
      <c r="H29" s="215">
        <v>28473.319</v>
      </c>
      <c r="I29" s="215">
        <v>28473.319</v>
      </c>
    </row>
    <row r="30" spans="1:9" ht="93.75">
      <c r="A30" s="213" t="s">
        <v>1113</v>
      </c>
      <c r="B30" s="205" t="s">
        <v>1088</v>
      </c>
      <c r="C30" s="205" t="s">
        <v>544</v>
      </c>
      <c r="D30" s="205" t="s">
        <v>576</v>
      </c>
      <c r="E30" s="205" t="s">
        <v>574</v>
      </c>
      <c r="F30" s="206"/>
      <c r="G30" s="215">
        <v>28473.319</v>
      </c>
      <c r="H30" s="215">
        <v>28473.319</v>
      </c>
      <c r="I30" s="215">
        <v>28473.319</v>
      </c>
    </row>
    <row r="31" spans="1:9" ht="56.25">
      <c r="A31" s="213" t="s">
        <v>1094</v>
      </c>
      <c r="B31" s="205" t="s">
        <v>1088</v>
      </c>
      <c r="C31" s="205" t="s">
        <v>544</v>
      </c>
      <c r="D31" s="205" t="s">
        <v>576</v>
      </c>
      <c r="E31" s="205" t="s">
        <v>577</v>
      </c>
      <c r="F31" s="206"/>
      <c r="G31" s="215">
        <v>1706.5</v>
      </c>
      <c r="H31" s="215">
        <v>1706.5</v>
      </c>
      <c r="I31" s="215">
        <v>1706.5</v>
      </c>
    </row>
    <row r="32" spans="1:9" ht="75">
      <c r="A32" s="213" t="s">
        <v>1095</v>
      </c>
      <c r="B32" s="205" t="s">
        <v>1088</v>
      </c>
      <c r="C32" s="205" t="s">
        <v>544</v>
      </c>
      <c r="D32" s="205" t="s">
        <v>576</v>
      </c>
      <c r="E32" s="205" t="s">
        <v>577</v>
      </c>
      <c r="F32" s="205" t="s">
        <v>549</v>
      </c>
      <c r="G32" s="215">
        <v>1706.5</v>
      </c>
      <c r="H32" s="215">
        <v>1706.5</v>
      </c>
      <c r="I32" s="215">
        <v>1706.5</v>
      </c>
    </row>
    <row r="33" spans="1:9" ht="93.75">
      <c r="A33" s="213" t="s">
        <v>1114</v>
      </c>
      <c r="B33" s="205" t="s">
        <v>1088</v>
      </c>
      <c r="C33" s="205" t="s">
        <v>544</v>
      </c>
      <c r="D33" s="205" t="s">
        <v>576</v>
      </c>
      <c r="E33" s="205" t="s">
        <v>583</v>
      </c>
      <c r="F33" s="206"/>
      <c r="G33" s="215">
        <v>26766.819</v>
      </c>
      <c r="H33" s="215">
        <v>26766.819</v>
      </c>
      <c r="I33" s="215">
        <v>26766.819</v>
      </c>
    </row>
    <row r="34" spans="1:9" ht="75">
      <c r="A34" s="213" t="s">
        <v>1095</v>
      </c>
      <c r="B34" s="205" t="s">
        <v>1088</v>
      </c>
      <c r="C34" s="205" t="s">
        <v>544</v>
      </c>
      <c r="D34" s="205" t="s">
        <v>576</v>
      </c>
      <c r="E34" s="205" t="s">
        <v>583</v>
      </c>
      <c r="F34" s="205" t="s">
        <v>549</v>
      </c>
      <c r="G34" s="215">
        <v>26766.819</v>
      </c>
      <c r="H34" s="215">
        <v>26766.819</v>
      </c>
      <c r="I34" s="215">
        <v>26766.819</v>
      </c>
    </row>
    <row r="35" spans="1:9" ht="112.5">
      <c r="A35" s="213" t="s">
        <v>1115</v>
      </c>
      <c r="B35" s="205" t="s">
        <v>1088</v>
      </c>
      <c r="C35" s="205" t="s">
        <v>544</v>
      </c>
      <c r="D35" s="205" t="s">
        <v>576</v>
      </c>
      <c r="E35" s="205" t="s">
        <v>587</v>
      </c>
      <c r="F35" s="206"/>
      <c r="G35" s="215">
        <v>9210.86</v>
      </c>
      <c r="H35" s="215">
        <v>0</v>
      </c>
      <c r="I35" s="215">
        <v>0</v>
      </c>
    </row>
    <row r="36" spans="1:9" ht="187.5">
      <c r="A36" s="213" t="s">
        <v>1116</v>
      </c>
      <c r="B36" s="205" t="s">
        <v>1088</v>
      </c>
      <c r="C36" s="205" t="s">
        <v>544</v>
      </c>
      <c r="D36" s="205" t="s">
        <v>576</v>
      </c>
      <c r="E36" s="205" t="s">
        <v>591</v>
      </c>
      <c r="F36" s="206"/>
      <c r="G36" s="215">
        <v>9210.86</v>
      </c>
      <c r="H36" s="215">
        <v>0</v>
      </c>
      <c r="I36" s="215">
        <v>0</v>
      </c>
    </row>
    <row r="37" spans="1:9" ht="75">
      <c r="A37" s="213" t="s">
        <v>1095</v>
      </c>
      <c r="B37" s="205" t="s">
        <v>1088</v>
      </c>
      <c r="C37" s="205" t="s">
        <v>544</v>
      </c>
      <c r="D37" s="205" t="s">
        <v>576</v>
      </c>
      <c r="E37" s="205" t="s">
        <v>591</v>
      </c>
      <c r="F37" s="205" t="s">
        <v>549</v>
      </c>
      <c r="G37" s="215">
        <v>9210.86</v>
      </c>
      <c r="H37" s="215">
        <v>0</v>
      </c>
      <c r="I37" s="215">
        <v>0</v>
      </c>
    </row>
    <row r="38" spans="1:9" ht="75">
      <c r="A38" s="213" t="s">
        <v>1117</v>
      </c>
      <c r="B38" s="205" t="s">
        <v>1088</v>
      </c>
      <c r="C38" s="205" t="s">
        <v>544</v>
      </c>
      <c r="D38" s="205" t="s">
        <v>576</v>
      </c>
      <c r="E38" s="205" t="s">
        <v>616</v>
      </c>
      <c r="F38" s="206"/>
      <c r="G38" s="215">
        <v>60</v>
      </c>
      <c r="H38" s="215">
        <v>60</v>
      </c>
      <c r="I38" s="215">
        <v>60</v>
      </c>
    </row>
    <row r="39" spans="1:9" ht="75">
      <c r="A39" s="213" t="s">
        <v>1120</v>
      </c>
      <c r="B39" s="205" t="s">
        <v>1088</v>
      </c>
      <c r="C39" s="205" t="s">
        <v>544</v>
      </c>
      <c r="D39" s="205" t="s">
        <v>576</v>
      </c>
      <c r="E39" s="205" t="s">
        <v>625</v>
      </c>
      <c r="F39" s="206"/>
      <c r="G39" s="215">
        <v>60</v>
      </c>
      <c r="H39" s="215">
        <v>60</v>
      </c>
      <c r="I39" s="215">
        <v>60</v>
      </c>
    </row>
    <row r="40" spans="1:9" ht="37.5">
      <c r="A40" s="213" t="s">
        <v>1121</v>
      </c>
      <c r="B40" s="205" t="s">
        <v>1088</v>
      </c>
      <c r="C40" s="205" t="s">
        <v>544</v>
      </c>
      <c r="D40" s="205" t="s">
        <v>576</v>
      </c>
      <c r="E40" s="205" t="s">
        <v>633</v>
      </c>
      <c r="F40" s="206"/>
      <c r="G40" s="215">
        <v>60</v>
      </c>
      <c r="H40" s="215">
        <v>60</v>
      </c>
      <c r="I40" s="215">
        <v>60</v>
      </c>
    </row>
    <row r="41" spans="1:9" ht="75">
      <c r="A41" s="213" t="s">
        <v>1095</v>
      </c>
      <c r="B41" s="205" t="s">
        <v>1088</v>
      </c>
      <c r="C41" s="205" t="s">
        <v>544</v>
      </c>
      <c r="D41" s="205" t="s">
        <v>576</v>
      </c>
      <c r="E41" s="205" t="s">
        <v>633</v>
      </c>
      <c r="F41" s="205" t="s">
        <v>549</v>
      </c>
      <c r="G41" s="215">
        <v>60</v>
      </c>
      <c r="H41" s="215">
        <v>60</v>
      </c>
      <c r="I41" s="215">
        <v>60</v>
      </c>
    </row>
    <row r="42" spans="1:9" ht="37.5">
      <c r="A42" s="213" t="s">
        <v>1130</v>
      </c>
      <c r="B42" s="205" t="s">
        <v>1088</v>
      </c>
      <c r="C42" s="205" t="s">
        <v>652</v>
      </c>
      <c r="D42" s="206"/>
      <c r="E42" s="206"/>
      <c r="F42" s="206"/>
      <c r="G42" s="215">
        <v>57970.709000000003</v>
      </c>
      <c r="H42" s="215">
        <v>40302.101000000002</v>
      </c>
      <c r="I42" s="215">
        <v>40302.101000000002</v>
      </c>
    </row>
    <row r="43" spans="1:9" ht="18.75">
      <c r="A43" s="213" t="s">
        <v>1131</v>
      </c>
      <c r="B43" s="205" t="s">
        <v>1088</v>
      </c>
      <c r="C43" s="205" t="s">
        <v>652</v>
      </c>
      <c r="D43" s="205" t="s">
        <v>545</v>
      </c>
      <c r="E43" s="206"/>
      <c r="F43" s="206"/>
      <c r="G43" s="215">
        <v>54099.828000000001</v>
      </c>
      <c r="H43" s="215">
        <v>36431.22</v>
      </c>
      <c r="I43" s="215">
        <v>36431.22</v>
      </c>
    </row>
    <row r="44" spans="1:9" ht="75">
      <c r="A44" s="213" t="s">
        <v>1091</v>
      </c>
      <c r="B44" s="205" t="s">
        <v>1088</v>
      </c>
      <c r="C44" s="205" t="s">
        <v>652</v>
      </c>
      <c r="D44" s="205" t="s">
        <v>545</v>
      </c>
      <c r="E44" s="205" t="s">
        <v>646</v>
      </c>
      <c r="F44" s="206"/>
      <c r="G44" s="215">
        <v>53599.828000000001</v>
      </c>
      <c r="H44" s="215">
        <v>36431.22</v>
      </c>
      <c r="I44" s="215">
        <v>36431.22</v>
      </c>
    </row>
    <row r="45" spans="1:9" ht="18.75">
      <c r="A45" s="213" t="s">
        <v>1092</v>
      </c>
      <c r="B45" s="205" t="s">
        <v>1088</v>
      </c>
      <c r="C45" s="205" t="s">
        <v>652</v>
      </c>
      <c r="D45" s="205" t="s">
        <v>545</v>
      </c>
      <c r="E45" s="205" t="s">
        <v>648</v>
      </c>
      <c r="F45" s="206"/>
      <c r="G45" s="215">
        <v>24528.289000000001</v>
      </c>
      <c r="H45" s="215">
        <v>17030.652999999998</v>
      </c>
      <c r="I45" s="215">
        <v>17030.652999999998</v>
      </c>
    </row>
    <row r="46" spans="1:9" ht="56.25">
      <c r="A46" s="213" t="s">
        <v>1132</v>
      </c>
      <c r="B46" s="205" t="s">
        <v>1088</v>
      </c>
      <c r="C46" s="205" t="s">
        <v>652</v>
      </c>
      <c r="D46" s="205" t="s">
        <v>545</v>
      </c>
      <c r="E46" s="205" t="s">
        <v>650</v>
      </c>
      <c r="F46" s="206"/>
      <c r="G46" s="215">
        <v>24528.289000000001</v>
      </c>
      <c r="H46" s="215">
        <v>17030.652999999998</v>
      </c>
      <c r="I46" s="215">
        <v>17030.652999999998</v>
      </c>
    </row>
    <row r="47" spans="1:9" ht="56.25">
      <c r="A47" s="213" t="s">
        <v>1094</v>
      </c>
      <c r="B47" s="205" t="s">
        <v>1088</v>
      </c>
      <c r="C47" s="205" t="s">
        <v>652</v>
      </c>
      <c r="D47" s="205" t="s">
        <v>545</v>
      </c>
      <c r="E47" s="205" t="s">
        <v>653</v>
      </c>
      <c r="F47" s="206"/>
      <c r="G47" s="215">
        <v>1874.239</v>
      </c>
      <c r="H47" s="215">
        <v>1874.239</v>
      </c>
      <c r="I47" s="215">
        <v>1874.239</v>
      </c>
    </row>
    <row r="48" spans="1:9" ht="75">
      <c r="A48" s="213" t="s">
        <v>1095</v>
      </c>
      <c r="B48" s="205" t="s">
        <v>1088</v>
      </c>
      <c r="C48" s="205" t="s">
        <v>652</v>
      </c>
      <c r="D48" s="205" t="s">
        <v>545</v>
      </c>
      <c r="E48" s="205" t="s">
        <v>653</v>
      </c>
      <c r="F48" s="205" t="s">
        <v>549</v>
      </c>
      <c r="G48" s="215">
        <v>1874.239</v>
      </c>
      <c r="H48" s="215">
        <v>1874.239</v>
      </c>
      <c r="I48" s="215">
        <v>1874.239</v>
      </c>
    </row>
    <row r="49" spans="1:9" ht="93.75">
      <c r="A49" s="213" t="s">
        <v>1133</v>
      </c>
      <c r="B49" s="205" t="s">
        <v>1088</v>
      </c>
      <c r="C49" s="205" t="s">
        <v>652</v>
      </c>
      <c r="D49" s="205" t="s">
        <v>545</v>
      </c>
      <c r="E49" s="205" t="s">
        <v>655</v>
      </c>
      <c r="F49" s="206"/>
      <c r="G49" s="215">
        <v>14411.271000000001</v>
      </c>
      <c r="H49" s="215">
        <v>14411.271000000001</v>
      </c>
      <c r="I49" s="215">
        <v>14411.271000000001</v>
      </c>
    </row>
    <row r="50" spans="1:9" ht="75">
      <c r="A50" s="213" t="s">
        <v>1095</v>
      </c>
      <c r="B50" s="205" t="s">
        <v>1088</v>
      </c>
      <c r="C50" s="205" t="s">
        <v>652</v>
      </c>
      <c r="D50" s="205" t="s">
        <v>545</v>
      </c>
      <c r="E50" s="205" t="s">
        <v>655</v>
      </c>
      <c r="F50" s="205" t="s">
        <v>549</v>
      </c>
      <c r="G50" s="215">
        <v>14411.271000000001</v>
      </c>
      <c r="H50" s="215">
        <v>14411.271000000001</v>
      </c>
      <c r="I50" s="215">
        <v>14411.271000000001</v>
      </c>
    </row>
    <row r="51" spans="1:9" ht="75">
      <c r="A51" s="213" t="s">
        <v>1134</v>
      </c>
      <c r="B51" s="205" t="s">
        <v>1088</v>
      </c>
      <c r="C51" s="205" t="s">
        <v>652</v>
      </c>
      <c r="D51" s="205" t="s">
        <v>545</v>
      </c>
      <c r="E51" s="205" t="s">
        <v>657</v>
      </c>
      <c r="F51" s="206"/>
      <c r="G51" s="215">
        <v>745.14300000000003</v>
      </c>
      <c r="H51" s="215">
        <v>745.14300000000003</v>
      </c>
      <c r="I51" s="215">
        <v>745.14300000000003</v>
      </c>
    </row>
    <row r="52" spans="1:9" ht="75">
      <c r="A52" s="213" t="s">
        <v>1095</v>
      </c>
      <c r="B52" s="205" t="s">
        <v>1088</v>
      </c>
      <c r="C52" s="205" t="s">
        <v>652</v>
      </c>
      <c r="D52" s="205" t="s">
        <v>545</v>
      </c>
      <c r="E52" s="205" t="s">
        <v>657</v>
      </c>
      <c r="F52" s="205" t="s">
        <v>549</v>
      </c>
      <c r="G52" s="215">
        <v>745.14300000000003</v>
      </c>
      <c r="H52" s="215">
        <v>745.14300000000003</v>
      </c>
      <c r="I52" s="215">
        <v>745.14300000000003</v>
      </c>
    </row>
    <row r="53" spans="1:9" ht="112.5">
      <c r="A53" s="213" t="s">
        <v>1135</v>
      </c>
      <c r="B53" s="205" t="s">
        <v>1088</v>
      </c>
      <c r="C53" s="205" t="s">
        <v>652</v>
      </c>
      <c r="D53" s="205" t="s">
        <v>545</v>
      </c>
      <c r="E53" s="205" t="s">
        <v>659</v>
      </c>
      <c r="F53" s="206"/>
      <c r="G53" s="215">
        <v>7497.6360000000004</v>
      </c>
      <c r="H53" s="215">
        <v>0</v>
      </c>
      <c r="I53" s="215">
        <v>0</v>
      </c>
    </row>
    <row r="54" spans="1:9" ht="75">
      <c r="A54" s="213" t="s">
        <v>1095</v>
      </c>
      <c r="B54" s="205" t="s">
        <v>1088</v>
      </c>
      <c r="C54" s="205" t="s">
        <v>652</v>
      </c>
      <c r="D54" s="205" t="s">
        <v>545</v>
      </c>
      <c r="E54" s="205" t="s">
        <v>659</v>
      </c>
      <c r="F54" s="205" t="s">
        <v>549</v>
      </c>
      <c r="G54" s="215">
        <v>7497.6360000000004</v>
      </c>
      <c r="H54" s="215">
        <v>0</v>
      </c>
      <c r="I54" s="215">
        <v>0</v>
      </c>
    </row>
    <row r="55" spans="1:9" ht="37.5">
      <c r="A55" s="213" t="s">
        <v>1136</v>
      </c>
      <c r="B55" s="205" t="s">
        <v>1088</v>
      </c>
      <c r="C55" s="205" t="s">
        <v>652</v>
      </c>
      <c r="D55" s="205" t="s">
        <v>545</v>
      </c>
      <c r="E55" s="205" t="s">
        <v>668</v>
      </c>
      <c r="F55" s="206"/>
      <c r="G55" s="215">
        <v>29071.539000000001</v>
      </c>
      <c r="H55" s="215">
        <v>19400.566999999999</v>
      </c>
      <c r="I55" s="215">
        <v>19400.566999999999</v>
      </c>
    </row>
    <row r="56" spans="1:9" ht="75">
      <c r="A56" s="213" t="s">
        <v>1137</v>
      </c>
      <c r="B56" s="205" t="s">
        <v>1088</v>
      </c>
      <c r="C56" s="205" t="s">
        <v>652</v>
      </c>
      <c r="D56" s="205" t="s">
        <v>545</v>
      </c>
      <c r="E56" s="205" t="s">
        <v>670</v>
      </c>
      <c r="F56" s="206"/>
      <c r="G56" s="215">
        <v>29071.539000000001</v>
      </c>
      <c r="H56" s="215">
        <v>19400.566999999999</v>
      </c>
      <c r="I56" s="215">
        <v>19400.566999999999</v>
      </c>
    </row>
    <row r="57" spans="1:9" ht="56.25">
      <c r="A57" s="213" t="s">
        <v>1094</v>
      </c>
      <c r="B57" s="205" t="s">
        <v>1088</v>
      </c>
      <c r="C57" s="205" t="s">
        <v>652</v>
      </c>
      <c r="D57" s="205" t="s">
        <v>545</v>
      </c>
      <c r="E57" s="205" t="s">
        <v>671</v>
      </c>
      <c r="F57" s="206"/>
      <c r="G57" s="215">
        <v>2190.9879999999998</v>
      </c>
      <c r="H57" s="215">
        <v>2190.9879999999998</v>
      </c>
      <c r="I57" s="215">
        <v>2190.9879999999998</v>
      </c>
    </row>
    <row r="58" spans="1:9" ht="75">
      <c r="A58" s="213" t="s">
        <v>1095</v>
      </c>
      <c r="B58" s="205" t="s">
        <v>1088</v>
      </c>
      <c r="C58" s="205" t="s">
        <v>652</v>
      </c>
      <c r="D58" s="205" t="s">
        <v>545</v>
      </c>
      <c r="E58" s="205" t="s">
        <v>671</v>
      </c>
      <c r="F58" s="205" t="s">
        <v>549</v>
      </c>
      <c r="G58" s="215">
        <v>2190.9879999999998</v>
      </c>
      <c r="H58" s="215">
        <v>2190.9879999999998</v>
      </c>
      <c r="I58" s="215">
        <v>2190.9879999999998</v>
      </c>
    </row>
    <row r="59" spans="1:9" ht="131.25">
      <c r="A59" s="213" t="s">
        <v>1138</v>
      </c>
      <c r="B59" s="205" t="s">
        <v>1088</v>
      </c>
      <c r="C59" s="205" t="s">
        <v>652</v>
      </c>
      <c r="D59" s="205" t="s">
        <v>545</v>
      </c>
      <c r="E59" s="205" t="s">
        <v>673</v>
      </c>
      <c r="F59" s="206"/>
      <c r="G59" s="215">
        <v>17186.348999999998</v>
      </c>
      <c r="H59" s="215">
        <v>16661.379000000001</v>
      </c>
      <c r="I59" s="215">
        <v>16661.379000000001</v>
      </c>
    </row>
    <row r="60" spans="1:9" ht="75">
      <c r="A60" s="213" t="s">
        <v>1095</v>
      </c>
      <c r="B60" s="205" t="s">
        <v>1088</v>
      </c>
      <c r="C60" s="205" t="s">
        <v>652</v>
      </c>
      <c r="D60" s="205" t="s">
        <v>545</v>
      </c>
      <c r="E60" s="205" t="s">
        <v>673</v>
      </c>
      <c r="F60" s="205" t="s">
        <v>549</v>
      </c>
      <c r="G60" s="215">
        <v>17186.348999999998</v>
      </c>
      <c r="H60" s="215">
        <v>16661.379000000001</v>
      </c>
      <c r="I60" s="215">
        <v>16661.379000000001</v>
      </c>
    </row>
    <row r="61" spans="1:9" ht="37.5">
      <c r="A61" s="213" t="s">
        <v>1139</v>
      </c>
      <c r="B61" s="205" t="s">
        <v>1088</v>
      </c>
      <c r="C61" s="205" t="s">
        <v>652</v>
      </c>
      <c r="D61" s="205" t="s">
        <v>545</v>
      </c>
      <c r="E61" s="205" t="s">
        <v>675</v>
      </c>
      <c r="F61" s="206"/>
      <c r="G61" s="215">
        <v>648.20000000000005</v>
      </c>
      <c r="H61" s="215">
        <v>548.20000000000005</v>
      </c>
      <c r="I61" s="215">
        <v>548.20000000000005</v>
      </c>
    </row>
    <row r="62" spans="1:9" ht="75">
      <c r="A62" s="213" t="s">
        <v>1102</v>
      </c>
      <c r="B62" s="205" t="s">
        <v>1088</v>
      </c>
      <c r="C62" s="205" t="s">
        <v>652</v>
      </c>
      <c r="D62" s="205" t="s">
        <v>545</v>
      </c>
      <c r="E62" s="205" t="s">
        <v>675</v>
      </c>
      <c r="F62" s="205" t="s">
        <v>605</v>
      </c>
      <c r="G62" s="215">
        <v>618.20000000000005</v>
      </c>
      <c r="H62" s="215">
        <v>518.20000000000005</v>
      </c>
      <c r="I62" s="215">
        <v>518.20000000000005</v>
      </c>
    </row>
    <row r="63" spans="1:9" ht="37.5">
      <c r="A63" s="213" t="s">
        <v>1140</v>
      </c>
      <c r="B63" s="205" t="s">
        <v>1088</v>
      </c>
      <c r="C63" s="205" t="s">
        <v>652</v>
      </c>
      <c r="D63" s="205" t="s">
        <v>545</v>
      </c>
      <c r="E63" s="205" t="s">
        <v>675</v>
      </c>
      <c r="F63" s="205" t="s">
        <v>644</v>
      </c>
      <c r="G63" s="215">
        <v>30</v>
      </c>
      <c r="H63" s="215">
        <v>30</v>
      </c>
      <c r="I63" s="215">
        <v>30</v>
      </c>
    </row>
    <row r="64" spans="1:9" ht="112.5">
      <c r="A64" s="213" t="s">
        <v>1135</v>
      </c>
      <c r="B64" s="205" t="s">
        <v>1088</v>
      </c>
      <c r="C64" s="205" t="s">
        <v>652</v>
      </c>
      <c r="D64" s="205" t="s">
        <v>545</v>
      </c>
      <c r="E64" s="205" t="s">
        <v>676</v>
      </c>
      <c r="F64" s="206"/>
      <c r="G64" s="215">
        <v>9046.0020000000004</v>
      </c>
      <c r="H64" s="215">
        <v>0</v>
      </c>
      <c r="I64" s="215">
        <v>0</v>
      </c>
    </row>
    <row r="65" spans="1:9" ht="75">
      <c r="A65" s="213" t="s">
        <v>1095</v>
      </c>
      <c r="B65" s="205" t="s">
        <v>1088</v>
      </c>
      <c r="C65" s="205" t="s">
        <v>652</v>
      </c>
      <c r="D65" s="205" t="s">
        <v>545</v>
      </c>
      <c r="E65" s="205" t="s">
        <v>676</v>
      </c>
      <c r="F65" s="205" t="s">
        <v>549</v>
      </c>
      <c r="G65" s="215">
        <v>9046.0020000000004</v>
      </c>
      <c r="H65" s="215">
        <v>0</v>
      </c>
      <c r="I65" s="215">
        <v>0</v>
      </c>
    </row>
    <row r="66" spans="1:9" ht="112.5">
      <c r="A66" s="213" t="s">
        <v>1402</v>
      </c>
      <c r="B66" s="205" t="s">
        <v>1088</v>
      </c>
      <c r="C66" s="205" t="s">
        <v>652</v>
      </c>
      <c r="D66" s="205" t="s">
        <v>545</v>
      </c>
      <c r="E66" s="205" t="s">
        <v>864</v>
      </c>
      <c r="F66" s="206"/>
      <c r="G66" s="215">
        <v>500</v>
      </c>
      <c r="H66" s="215">
        <v>0</v>
      </c>
      <c r="I66" s="215">
        <v>0</v>
      </c>
    </row>
    <row r="67" spans="1:9" ht="112.5">
      <c r="A67" s="213" t="s">
        <v>1403</v>
      </c>
      <c r="B67" s="205" t="s">
        <v>1088</v>
      </c>
      <c r="C67" s="205" t="s">
        <v>652</v>
      </c>
      <c r="D67" s="205" t="s">
        <v>545</v>
      </c>
      <c r="E67" s="205" t="s">
        <v>864</v>
      </c>
      <c r="F67" s="206"/>
      <c r="G67" s="215">
        <v>500</v>
      </c>
      <c r="H67" s="215">
        <v>0</v>
      </c>
      <c r="I67" s="215">
        <v>0</v>
      </c>
    </row>
    <row r="68" spans="1:9" ht="75">
      <c r="A68" s="213" t="s">
        <v>1260</v>
      </c>
      <c r="B68" s="205" t="s">
        <v>1088</v>
      </c>
      <c r="C68" s="205" t="s">
        <v>652</v>
      </c>
      <c r="D68" s="205" t="s">
        <v>545</v>
      </c>
      <c r="E68" s="205" t="s">
        <v>866</v>
      </c>
      <c r="F68" s="206"/>
      <c r="G68" s="215">
        <v>500</v>
      </c>
      <c r="H68" s="215">
        <v>0</v>
      </c>
      <c r="I68" s="215">
        <v>0</v>
      </c>
    </row>
    <row r="69" spans="1:9" ht="75">
      <c r="A69" s="213" t="s">
        <v>1404</v>
      </c>
      <c r="B69" s="205" t="s">
        <v>1088</v>
      </c>
      <c r="C69" s="205" t="s">
        <v>652</v>
      </c>
      <c r="D69" s="205" t="s">
        <v>545</v>
      </c>
      <c r="E69" s="205" t="s">
        <v>1374</v>
      </c>
      <c r="F69" s="206"/>
      <c r="G69" s="215">
        <v>173</v>
      </c>
      <c r="H69" s="215">
        <v>0</v>
      </c>
      <c r="I69" s="215">
        <v>0</v>
      </c>
    </row>
    <row r="70" spans="1:9" ht="75">
      <c r="A70" s="213" t="s">
        <v>1095</v>
      </c>
      <c r="B70" s="205" t="s">
        <v>1088</v>
      </c>
      <c r="C70" s="205" t="s">
        <v>652</v>
      </c>
      <c r="D70" s="205" t="s">
        <v>545</v>
      </c>
      <c r="E70" s="205" t="s">
        <v>1374</v>
      </c>
      <c r="F70" s="205" t="s">
        <v>549</v>
      </c>
      <c r="G70" s="215">
        <v>173</v>
      </c>
      <c r="H70" s="215">
        <v>0</v>
      </c>
      <c r="I70" s="215">
        <v>0</v>
      </c>
    </row>
    <row r="71" spans="1:9" ht="37.5">
      <c r="A71" s="213" t="s">
        <v>1405</v>
      </c>
      <c r="B71" s="205" t="s">
        <v>1088</v>
      </c>
      <c r="C71" s="205" t="s">
        <v>652</v>
      </c>
      <c r="D71" s="205" t="s">
        <v>545</v>
      </c>
      <c r="E71" s="205" t="s">
        <v>1375</v>
      </c>
      <c r="F71" s="206"/>
      <c r="G71" s="215">
        <v>327</v>
      </c>
      <c r="H71" s="215">
        <v>0</v>
      </c>
      <c r="I71" s="215">
        <v>0</v>
      </c>
    </row>
    <row r="72" spans="1:9" ht="75">
      <c r="A72" s="213" t="s">
        <v>1095</v>
      </c>
      <c r="B72" s="205" t="s">
        <v>1088</v>
      </c>
      <c r="C72" s="205" t="s">
        <v>652</v>
      </c>
      <c r="D72" s="205" t="s">
        <v>545</v>
      </c>
      <c r="E72" s="205" t="s">
        <v>1375</v>
      </c>
      <c r="F72" s="205" t="s">
        <v>549</v>
      </c>
      <c r="G72" s="215">
        <v>327</v>
      </c>
      <c r="H72" s="215">
        <v>0</v>
      </c>
      <c r="I72" s="215">
        <v>0</v>
      </c>
    </row>
    <row r="73" spans="1:9" ht="37.5">
      <c r="A73" s="213" t="s">
        <v>1141</v>
      </c>
      <c r="B73" s="205" t="s">
        <v>1088</v>
      </c>
      <c r="C73" s="205" t="s">
        <v>652</v>
      </c>
      <c r="D73" s="205" t="s">
        <v>640</v>
      </c>
      <c r="E73" s="206"/>
      <c r="F73" s="206"/>
      <c r="G73" s="215">
        <v>3870.8809999999999</v>
      </c>
      <c r="H73" s="215">
        <v>3870.8809999999999</v>
      </c>
      <c r="I73" s="215">
        <v>3870.8809999999999</v>
      </c>
    </row>
    <row r="74" spans="1:9" ht="75">
      <c r="A74" s="213" t="s">
        <v>1091</v>
      </c>
      <c r="B74" s="205" t="s">
        <v>1088</v>
      </c>
      <c r="C74" s="205" t="s">
        <v>652</v>
      </c>
      <c r="D74" s="205" t="s">
        <v>640</v>
      </c>
      <c r="E74" s="205" t="s">
        <v>646</v>
      </c>
      <c r="F74" s="206"/>
      <c r="G74" s="215">
        <v>3850.8809999999999</v>
      </c>
      <c r="H74" s="215">
        <v>3850.8809999999999</v>
      </c>
      <c r="I74" s="215">
        <v>3850.8809999999999</v>
      </c>
    </row>
    <row r="75" spans="1:9" ht="93.75">
      <c r="A75" s="213" t="s">
        <v>1142</v>
      </c>
      <c r="B75" s="205" t="s">
        <v>1088</v>
      </c>
      <c r="C75" s="205" t="s">
        <v>652</v>
      </c>
      <c r="D75" s="205" t="s">
        <v>640</v>
      </c>
      <c r="E75" s="205" t="s">
        <v>686</v>
      </c>
      <c r="F75" s="206"/>
      <c r="G75" s="215">
        <v>3850.8809999999999</v>
      </c>
      <c r="H75" s="215">
        <v>3850.8809999999999</v>
      </c>
      <c r="I75" s="215">
        <v>3850.8809999999999</v>
      </c>
    </row>
    <row r="76" spans="1:9" ht="112.5">
      <c r="A76" s="213" t="s">
        <v>1143</v>
      </c>
      <c r="B76" s="205" t="s">
        <v>1088</v>
      </c>
      <c r="C76" s="205" t="s">
        <v>652</v>
      </c>
      <c r="D76" s="205" t="s">
        <v>640</v>
      </c>
      <c r="E76" s="205" t="s">
        <v>687</v>
      </c>
      <c r="F76" s="206"/>
      <c r="G76" s="215">
        <v>3850.8809999999999</v>
      </c>
      <c r="H76" s="215">
        <v>3850.8809999999999</v>
      </c>
      <c r="I76" s="215">
        <v>3850.8809999999999</v>
      </c>
    </row>
    <row r="77" spans="1:9" ht="75">
      <c r="A77" s="213" t="s">
        <v>1144</v>
      </c>
      <c r="B77" s="205" t="s">
        <v>1088</v>
      </c>
      <c r="C77" s="205" t="s">
        <v>652</v>
      </c>
      <c r="D77" s="205" t="s">
        <v>640</v>
      </c>
      <c r="E77" s="205" t="s">
        <v>689</v>
      </c>
      <c r="F77" s="206"/>
      <c r="G77" s="215">
        <v>3850.8809999999999</v>
      </c>
      <c r="H77" s="215">
        <v>3850.8809999999999</v>
      </c>
      <c r="I77" s="215">
        <v>3850.8809999999999</v>
      </c>
    </row>
    <row r="78" spans="1:9" ht="168.75">
      <c r="A78" s="213" t="s">
        <v>1145</v>
      </c>
      <c r="B78" s="205" t="s">
        <v>1088</v>
      </c>
      <c r="C78" s="205" t="s">
        <v>652</v>
      </c>
      <c r="D78" s="205" t="s">
        <v>640</v>
      </c>
      <c r="E78" s="205" t="s">
        <v>689</v>
      </c>
      <c r="F78" s="205" t="s">
        <v>603</v>
      </c>
      <c r="G78" s="215">
        <v>3396.2669999999998</v>
      </c>
      <c r="H78" s="215">
        <v>3396.2669999999998</v>
      </c>
      <c r="I78" s="215">
        <v>3396.2669999999998</v>
      </c>
    </row>
    <row r="79" spans="1:9" ht="75">
      <c r="A79" s="213" t="s">
        <v>1102</v>
      </c>
      <c r="B79" s="205" t="s">
        <v>1088</v>
      </c>
      <c r="C79" s="205" t="s">
        <v>652</v>
      </c>
      <c r="D79" s="205" t="s">
        <v>640</v>
      </c>
      <c r="E79" s="205" t="s">
        <v>689</v>
      </c>
      <c r="F79" s="205" t="s">
        <v>605</v>
      </c>
      <c r="G79" s="215">
        <v>449.26400000000001</v>
      </c>
      <c r="H79" s="215">
        <v>449.26400000000001</v>
      </c>
      <c r="I79" s="215">
        <v>449.26400000000001</v>
      </c>
    </row>
    <row r="80" spans="1:9" ht="37.5">
      <c r="A80" s="213" t="s">
        <v>1146</v>
      </c>
      <c r="B80" s="205" t="s">
        <v>1088</v>
      </c>
      <c r="C80" s="205" t="s">
        <v>652</v>
      </c>
      <c r="D80" s="205" t="s">
        <v>640</v>
      </c>
      <c r="E80" s="205" t="s">
        <v>689</v>
      </c>
      <c r="F80" s="205" t="s">
        <v>609</v>
      </c>
      <c r="G80" s="215">
        <v>5.35</v>
      </c>
      <c r="H80" s="215">
        <v>5.35</v>
      </c>
      <c r="I80" s="215">
        <v>5.35</v>
      </c>
    </row>
    <row r="81" spans="1:9" ht="75">
      <c r="A81" s="213" t="s">
        <v>1124</v>
      </c>
      <c r="B81" s="205" t="s">
        <v>1088</v>
      </c>
      <c r="C81" s="205" t="s">
        <v>652</v>
      </c>
      <c r="D81" s="205" t="s">
        <v>640</v>
      </c>
      <c r="E81" s="205" t="s">
        <v>1076</v>
      </c>
      <c r="F81" s="206"/>
      <c r="G81" s="215">
        <v>20</v>
      </c>
      <c r="H81" s="215">
        <v>20</v>
      </c>
      <c r="I81" s="215">
        <v>20</v>
      </c>
    </row>
    <row r="82" spans="1:9" ht="37.5">
      <c r="A82" s="213" t="s">
        <v>1122</v>
      </c>
      <c r="B82" s="205" t="s">
        <v>1088</v>
      </c>
      <c r="C82" s="205" t="s">
        <v>652</v>
      </c>
      <c r="D82" s="205" t="s">
        <v>640</v>
      </c>
      <c r="E82" s="205" t="s">
        <v>1077</v>
      </c>
      <c r="F82" s="206"/>
      <c r="G82" s="215">
        <v>20</v>
      </c>
      <c r="H82" s="215">
        <v>20</v>
      </c>
      <c r="I82" s="215">
        <v>20</v>
      </c>
    </row>
    <row r="83" spans="1:9" ht="37.5">
      <c r="A83" s="213" t="s">
        <v>1123</v>
      </c>
      <c r="B83" s="205" t="s">
        <v>1088</v>
      </c>
      <c r="C83" s="205" t="s">
        <v>652</v>
      </c>
      <c r="D83" s="205" t="s">
        <v>640</v>
      </c>
      <c r="E83" s="205" t="s">
        <v>1077</v>
      </c>
      <c r="F83" s="206"/>
      <c r="G83" s="215">
        <v>20</v>
      </c>
      <c r="H83" s="215">
        <v>20</v>
      </c>
      <c r="I83" s="215">
        <v>20</v>
      </c>
    </row>
    <row r="84" spans="1:9" ht="131.25">
      <c r="A84" s="213" t="s">
        <v>1147</v>
      </c>
      <c r="B84" s="205" t="s">
        <v>1088</v>
      </c>
      <c r="C84" s="205" t="s">
        <v>652</v>
      </c>
      <c r="D84" s="205" t="s">
        <v>640</v>
      </c>
      <c r="E84" s="205" t="s">
        <v>1379</v>
      </c>
      <c r="F84" s="206"/>
      <c r="G84" s="215">
        <v>20</v>
      </c>
      <c r="H84" s="215">
        <v>20</v>
      </c>
      <c r="I84" s="215">
        <v>20</v>
      </c>
    </row>
    <row r="85" spans="1:9" ht="75">
      <c r="A85" s="213" t="s">
        <v>1102</v>
      </c>
      <c r="B85" s="205" t="s">
        <v>1088</v>
      </c>
      <c r="C85" s="205" t="s">
        <v>652</v>
      </c>
      <c r="D85" s="205" t="s">
        <v>640</v>
      </c>
      <c r="E85" s="205" t="s">
        <v>1379</v>
      </c>
      <c r="F85" s="205" t="s">
        <v>605</v>
      </c>
      <c r="G85" s="215">
        <v>20</v>
      </c>
      <c r="H85" s="215">
        <v>20</v>
      </c>
      <c r="I85" s="215">
        <v>20</v>
      </c>
    </row>
    <row r="86" spans="1:9" ht="56.25">
      <c r="A86" s="213" t="s">
        <v>35</v>
      </c>
      <c r="B86" s="205" t="s">
        <v>53</v>
      </c>
      <c r="C86" s="206"/>
      <c r="D86" s="206"/>
      <c r="E86" s="206"/>
      <c r="F86" s="206"/>
      <c r="G86" s="215">
        <v>734727.64945000003</v>
      </c>
      <c r="H86" s="215">
        <v>736319.62575999997</v>
      </c>
      <c r="I86" s="215">
        <v>736319.62575999997</v>
      </c>
    </row>
    <row r="87" spans="1:9" ht="18.75">
      <c r="A87" s="213" t="s">
        <v>1109</v>
      </c>
      <c r="B87" s="205" t="s">
        <v>53</v>
      </c>
      <c r="C87" s="205" t="s">
        <v>544</v>
      </c>
      <c r="D87" s="206"/>
      <c r="E87" s="206"/>
      <c r="F87" s="206"/>
      <c r="G87" s="215">
        <v>734727.64945000003</v>
      </c>
      <c r="H87" s="215">
        <v>736319.62575999997</v>
      </c>
      <c r="I87" s="215">
        <v>736319.62575999997</v>
      </c>
    </row>
    <row r="88" spans="1:9" ht="18.75">
      <c r="A88" s="213" t="s">
        <v>1148</v>
      </c>
      <c r="B88" s="205" t="s">
        <v>53</v>
      </c>
      <c r="C88" s="205" t="s">
        <v>544</v>
      </c>
      <c r="D88" s="205" t="s">
        <v>545</v>
      </c>
      <c r="E88" s="206"/>
      <c r="F88" s="206"/>
      <c r="G88" s="215">
        <v>389266.17177999998</v>
      </c>
      <c r="H88" s="215">
        <v>389412.69078</v>
      </c>
      <c r="I88" s="215">
        <v>389412.69078</v>
      </c>
    </row>
    <row r="89" spans="1:9" ht="75">
      <c r="A89" s="213" t="s">
        <v>1111</v>
      </c>
      <c r="B89" s="205" t="s">
        <v>53</v>
      </c>
      <c r="C89" s="205" t="s">
        <v>544</v>
      </c>
      <c r="D89" s="205" t="s">
        <v>545</v>
      </c>
      <c r="E89" s="205" t="s">
        <v>538</v>
      </c>
      <c r="F89" s="206"/>
      <c r="G89" s="215">
        <v>389266.17177999998</v>
      </c>
      <c r="H89" s="215">
        <v>389412.69078</v>
      </c>
      <c r="I89" s="215">
        <v>389412.69078</v>
      </c>
    </row>
    <row r="90" spans="1:9" ht="75">
      <c r="A90" s="213" t="s">
        <v>1149</v>
      </c>
      <c r="B90" s="205" t="s">
        <v>53</v>
      </c>
      <c r="C90" s="205" t="s">
        <v>544</v>
      </c>
      <c r="D90" s="205" t="s">
        <v>545</v>
      </c>
      <c r="E90" s="205" t="s">
        <v>540</v>
      </c>
      <c r="F90" s="206"/>
      <c r="G90" s="215">
        <v>383827.25274000003</v>
      </c>
      <c r="H90" s="215">
        <v>384063.77174</v>
      </c>
      <c r="I90" s="215">
        <v>384063.77174</v>
      </c>
    </row>
    <row r="91" spans="1:9" ht="56.25">
      <c r="A91" s="213" t="s">
        <v>1150</v>
      </c>
      <c r="B91" s="205" t="s">
        <v>53</v>
      </c>
      <c r="C91" s="205" t="s">
        <v>544</v>
      </c>
      <c r="D91" s="205" t="s">
        <v>545</v>
      </c>
      <c r="E91" s="205" t="s">
        <v>542</v>
      </c>
      <c r="F91" s="206"/>
      <c r="G91" s="215">
        <v>383827.25274000003</v>
      </c>
      <c r="H91" s="215">
        <v>384063.77174</v>
      </c>
      <c r="I91" s="215">
        <v>384063.77174</v>
      </c>
    </row>
    <row r="92" spans="1:9" ht="56.25">
      <c r="A92" s="213" t="s">
        <v>1094</v>
      </c>
      <c r="B92" s="205" t="s">
        <v>53</v>
      </c>
      <c r="C92" s="205" t="s">
        <v>544</v>
      </c>
      <c r="D92" s="205" t="s">
        <v>545</v>
      </c>
      <c r="E92" s="205" t="s">
        <v>547</v>
      </c>
      <c r="F92" s="206"/>
      <c r="G92" s="215">
        <v>56679.462809999997</v>
      </c>
      <c r="H92" s="215">
        <v>56679.462809999997</v>
      </c>
      <c r="I92" s="215">
        <v>56679.462809999997</v>
      </c>
    </row>
    <row r="93" spans="1:9" ht="75">
      <c r="A93" s="213" t="s">
        <v>1095</v>
      </c>
      <c r="B93" s="205" t="s">
        <v>53</v>
      </c>
      <c r="C93" s="205" t="s">
        <v>544</v>
      </c>
      <c r="D93" s="205" t="s">
        <v>545</v>
      </c>
      <c r="E93" s="205" t="s">
        <v>547</v>
      </c>
      <c r="F93" s="205" t="s">
        <v>549</v>
      </c>
      <c r="G93" s="215">
        <v>56679.462809999997</v>
      </c>
      <c r="H93" s="215">
        <v>56679.462809999997</v>
      </c>
      <c r="I93" s="215">
        <v>56679.462809999997</v>
      </c>
    </row>
    <row r="94" spans="1:9" ht="75">
      <c r="A94" s="213" t="s">
        <v>1151</v>
      </c>
      <c r="B94" s="205" t="s">
        <v>53</v>
      </c>
      <c r="C94" s="205" t="s">
        <v>544</v>
      </c>
      <c r="D94" s="205" t="s">
        <v>545</v>
      </c>
      <c r="E94" s="205" t="s">
        <v>551</v>
      </c>
      <c r="F94" s="206"/>
      <c r="G94" s="215">
        <v>82993.967929999999</v>
      </c>
      <c r="H94" s="215">
        <v>80458.853929999997</v>
      </c>
      <c r="I94" s="215">
        <v>80458.853929999997</v>
      </c>
    </row>
    <row r="95" spans="1:9" ht="75">
      <c r="A95" s="213" t="s">
        <v>1095</v>
      </c>
      <c r="B95" s="205" t="s">
        <v>53</v>
      </c>
      <c r="C95" s="205" t="s">
        <v>544</v>
      </c>
      <c r="D95" s="205" t="s">
        <v>545</v>
      </c>
      <c r="E95" s="205" t="s">
        <v>551</v>
      </c>
      <c r="F95" s="205" t="s">
        <v>549</v>
      </c>
      <c r="G95" s="215">
        <v>82993.967929999999</v>
      </c>
      <c r="H95" s="215">
        <v>80458.853929999997</v>
      </c>
      <c r="I95" s="215">
        <v>80458.853929999997</v>
      </c>
    </row>
    <row r="96" spans="1:9" ht="56.25">
      <c r="A96" s="213" t="s">
        <v>1152</v>
      </c>
      <c r="B96" s="205" t="s">
        <v>53</v>
      </c>
      <c r="C96" s="205" t="s">
        <v>544</v>
      </c>
      <c r="D96" s="205" t="s">
        <v>545</v>
      </c>
      <c r="E96" s="205" t="s">
        <v>553</v>
      </c>
      <c r="F96" s="206"/>
      <c r="G96" s="215">
        <v>1053.3119999999999</v>
      </c>
      <c r="H96" s="215">
        <v>1053.3119999999999</v>
      </c>
      <c r="I96" s="215">
        <v>1053.3119999999999</v>
      </c>
    </row>
    <row r="97" spans="1:9" ht="75">
      <c r="A97" s="213" t="s">
        <v>1095</v>
      </c>
      <c r="B97" s="205" t="s">
        <v>53</v>
      </c>
      <c r="C97" s="205" t="s">
        <v>544</v>
      </c>
      <c r="D97" s="205" t="s">
        <v>545</v>
      </c>
      <c r="E97" s="205" t="s">
        <v>553</v>
      </c>
      <c r="F97" s="205" t="s">
        <v>549</v>
      </c>
      <c r="G97" s="215">
        <v>1053.3119999999999</v>
      </c>
      <c r="H97" s="215">
        <v>1053.3119999999999</v>
      </c>
      <c r="I97" s="215">
        <v>1053.3119999999999</v>
      </c>
    </row>
    <row r="98" spans="1:9" ht="281.25">
      <c r="A98" s="213" t="s">
        <v>1153</v>
      </c>
      <c r="B98" s="205" t="s">
        <v>53</v>
      </c>
      <c r="C98" s="205" t="s">
        <v>544</v>
      </c>
      <c r="D98" s="205" t="s">
        <v>545</v>
      </c>
      <c r="E98" s="205" t="s">
        <v>555</v>
      </c>
      <c r="F98" s="206"/>
      <c r="G98" s="215">
        <v>2247.2579999999998</v>
      </c>
      <c r="H98" s="215">
        <v>2215.8240000000001</v>
      </c>
      <c r="I98" s="215">
        <v>2215.8240000000001</v>
      </c>
    </row>
    <row r="99" spans="1:9" ht="75">
      <c r="A99" s="213" t="s">
        <v>1095</v>
      </c>
      <c r="B99" s="205" t="s">
        <v>53</v>
      </c>
      <c r="C99" s="205" t="s">
        <v>544</v>
      </c>
      <c r="D99" s="205" t="s">
        <v>545</v>
      </c>
      <c r="E99" s="205" t="s">
        <v>555</v>
      </c>
      <c r="F99" s="205" t="s">
        <v>549</v>
      </c>
      <c r="G99" s="215">
        <v>2247.2579999999998</v>
      </c>
      <c r="H99" s="215">
        <v>2215.8240000000001</v>
      </c>
      <c r="I99" s="215">
        <v>2215.8240000000001</v>
      </c>
    </row>
    <row r="100" spans="1:9" ht="356.25">
      <c r="A100" s="213" t="s">
        <v>1154</v>
      </c>
      <c r="B100" s="205" t="s">
        <v>53</v>
      </c>
      <c r="C100" s="205" t="s">
        <v>544</v>
      </c>
      <c r="D100" s="205" t="s">
        <v>545</v>
      </c>
      <c r="E100" s="205" t="s">
        <v>557</v>
      </c>
      <c r="F100" s="206"/>
      <c r="G100" s="215">
        <v>240853.25200000001</v>
      </c>
      <c r="H100" s="215">
        <v>243656.31899999999</v>
      </c>
      <c r="I100" s="215">
        <v>243656.31899999999</v>
      </c>
    </row>
    <row r="101" spans="1:9" ht="75">
      <c r="A101" s="213" t="s">
        <v>1095</v>
      </c>
      <c r="B101" s="205" t="s">
        <v>53</v>
      </c>
      <c r="C101" s="205" t="s">
        <v>544</v>
      </c>
      <c r="D101" s="205" t="s">
        <v>545</v>
      </c>
      <c r="E101" s="205" t="s">
        <v>557</v>
      </c>
      <c r="F101" s="205" t="s">
        <v>549</v>
      </c>
      <c r="G101" s="215">
        <v>240853.25200000001</v>
      </c>
      <c r="H101" s="215">
        <v>243656.31899999999</v>
      </c>
      <c r="I101" s="215">
        <v>243656.31899999999</v>
      </c>
    </row>
    <row r="102" spans="1:9" ht="75">
      <c r="A102" s="213" t="s">
        <v>1117</v>
      </c>
      <c r="B102" s="205" t="s">
        <v>53</v>
      </c>
      <c r="C102" s="205" t="s">
        <v>544</v>
      </c>
      <c r="D102" s="205" t="s">
        <v>545</v>
      </c>
      <c r="E102" s="205" t="s">
        <v>616</v>
      </c>
      <c r="F102" s="206"/>
      <c r="G102" s="215">
        <v>5438.9190399999998</v>
      </c>
      <c r="H102" s="215">
        <v>5348.9190399999998</v>
      </c>
      <c r="I102" s="215">
        <v>5348.9190399999998</v>
      </c>
    </row>
    <row r="103" spans="1:9" ht="56.25">
      <c r="A103" s="213" t="s">
        <v>1118</v>
      </c>
      <c r="B103" s="205" t="s">
        <v>53</v>
      </c>
      <c r="C103" s="205" t="s">
        <v>544</v>
      </c>
      <c r="D103" s="205" t="s">
        <v>545</v>
      </c>
      <c r="E103" s="205" t="s">
        <v>620</v>
      </c>
      <c r="F103" s="206"/>
      <c r="G103" s="215">
        <v>806.64</v>
      </c>
      <c r="H103" s="215">
        <v>716.64</v>
      </c>
      <c r="I103" s="215">
        <v>716.64</v>
      </c>
    </row>
    <row r="104" spans="1:9" ht="56.25">
      <c r="A104" s="213" t="s">
        <v>1155</v>
      </c>
      <c r="B104" s="205" t="s">
        <v>53</v>
      </c>
      <c r="C104" s="205" t="s">
        <v>544</v>
      </c>
      <c r="D104" s="205" t="s">
        <v>545</v>
      </c>
      <c r="E104" s="205" t="s">
        <v>623</v>
      </c>
      <c r="F104" s="206"/>
      <c r="G104" s="215">
        <v>806.64</v>
      </c>
      <c r="H104" s="215">
        <v>716.64</v>
      </c>
      <c r="I104" s="215">
        <v>716.64</v>
      </c>
    </row>
    <row r="105" spans="1:9" ht="75">
      <c r="A105" s="213" t="s">
        <v>1095</v>
      </c>
      <c r="B105" s="205" t="s">
        <v>53</v>
      </c>
      <c r="C105" s="205" t="s">
        <v>544</v>
      </c>
      <c r="D105" s="205" t="s">
        <v>545</v>
      </c>
      <c r="E105" s="205" t="s">
        <v>623</v>
      </c>
      <c r="F105" s="205" t="s">
        <v>549</v>
      </c>
      <c r="G105" s="215">
        <v>806.64</v>
      </c>
      <c r="H105" s="215">
        <v>716.64</v>
      </c>
      <c r="I105" s="215">
        <v>716.64</v>
      </c>
    </row>
    <row r="106" spans="1:9" ht="93.75">
      <c r="A106" s="213" t="s">
        <v>1165</v>
      </c>
      <c r="B106" s="205" t="s">
        <v>53</v>
      </c>
      <c r="C106" s="205" t="s">
        <v>544</v>
      </c>
      <c r="D106" s="205" t="s">
        <v>545</v>
      </c>
      <c r="E106" s="205" t="s">
        <v>635</v>
      </c>
      <c r="F106" s="206"/>
      <c r="G106" s="215">
        <v>4632.2790400000004</v>
      </c>
      <c r="H106" s="215">
        <v>4632.2790400000004</v>
      </c>
      <c r="I106" s="215">
        <v>4632.2790400000004</v>
      </c>
    </row>
    <row r="107" spans="1:9" ht="187.5">
      <c r="A107" s="213" t="s">
        <v>1181</v>
      </c>
      <c r="B107" s="205" t="s">
        <v>53</v>
      </c>
      <c r="C107" s="205" t="s">
        <v>544</v>
      </c>
      <c r="D107" s="205" t="s">
        <v>545</v>
      </c>
      <c r="E107" s="205" t="s">
        <v>642</v>
      </c>
      <c r="F107" s="206"/>
      <c r="G107" s="215">
        <v>4632.2790400000004</v>
      </c>
      <c r="H107" s="215">
        <v>4632.2790400000004</v>
      </c>
      <c r="I107" s="215">
        <v>4632.2790400000004</v>
      </c>
    </row>
    <row r="108" spans="1:9" ht="75">
      <c r="A108" s="213" t="s">
        <v>1102</v>
      </c>
      <c r="B108" s="205" t="s">
        <v>53</v>
      </c>
      <c r="C108" s="205" t="s">
        <v>544</v>
      </c>
      <c r="D108" s="205" t="s">
        <v>545</v>
      </c>
      <c r="E108" s="205" t="s">
        <v>642</v>
      </c>
      <c r="F108" s="205" t="s">
        <v>605</v>
      </c>
      <c r="G108" s="215">
        <v>68.457319999999996</v>
      </c>
      <c r="H108" s="215">
        <v>68.457319999999996</v>
      </c>
      <c r="I108" s="215">
        <v>68.457319999999996</v>
      </c>
    </row>
    <row r="109" spans="1:9" ht="37.5">
      <c r="A109" s="213" t="s">
        <v>1140</v>
      </c>
      <c r="B109" s="205" t="s">
        <v>53</v>
      </c>
      <c r="C109" s="205" t="s">
        <v>544</v>
      </c>
      <c r="D109" s="205" t="s">
        <v>545</v>
      </c>
      <c r="E109" s="205" t="s">
        <v>642</v>
      </c>
      <c r="F109" s="205" t="s">
        <v>644</v>
      </c>
      <c r="G109" s="215">
        <v>4563.8217199999999</v>
      </c>
      <c r="H109" s="215">
        <v>4563.8217199999999</v>
      </c>
      <c r="I109" s="215">
        <v>4563.8217199999999</v>
      </c>
    </row>
    <row r="110" spans="1:9" ht="18.75">
      <c r="A110" s="213" t="s">
        <v>1157</v>
      </c>
      <c r="B110" s="205" t="s">
        <v>53</v>
      </c>
      <c r="C110" s="205" t="s">
        <v>544</v>
      </c>
      <c r="D110" s="205" t="s">
        <v>563</v>
      </c>
      <c r="E110" s="206"/>
      <c r="F110" s="206"/>
      <c r="G110" s="215">
        <v>295316.75030000001</v>
      </c>
      <c r="H110" s="215">
        <v>300701.28230000002</v>
      </c>
      <c r="I110" s="215">
        <v>300701.28230000002</v>
      </c>
    </row>
    <row r="111" spans="1:9" ht="75">
      <c r="A111" s="213" t="s">
        <v>1111</v>
      </c>
      <c r="B111" s="205" t="s">
        <v>53</v>
      </c>
      <c r="C111" s="205" t="s">
        <v>544</v>
      </c>
      <c r="D111" s="205" t="s">
        <v>563</v>
      </c>
      <c r="E111" s="205" t="s">
        <v>538</v>
      </c>
      <c r="F111" s="206"/>
      <c r="G111" s="215">
        <v>288851.87530000001</v>
      </c>
      <c r="H111" s="215">
        <v>294236.40730000002</v>
      </c>
      <c r="I111" s="215">
        <v>294236.40730000002</v>
      </c>
    </row>
    <row r="112" spans="1:9" ht="75">
      <c r="A112" s="213" t="s">
        <v>1158</v>
      </c>
      <c r="B112" s="205" t="s">
        <v>53</v>
      </c>
      <c r="C112" s="205" t="s">
        <v>544</v>
      </c>
      <c r="D112" s="205" t="s">
        <v>563</v>
      </c>
      <c r="E112" s="205" t="s">
        <v>559</v>
      </c>
      <c r="F112" s="206"/>
      <c r="G112" s="215">
        <v>283125.18829999998</v>
      </c>
      <c r="H112" s="215">
        <v>288899.32030000002</v>
      </c>
      <c r="I112" s="215">
        <v>288899.32030000002</v>
      </c>
    </row>
    <row r="113" spans="1:9" ht="75">
      <c r="A113" s="213" t="s">
        <v>1159</v>
      </c>
      <c r="B113" s="205" t="s">
        <v>53</v>
      </c>
      <c r="C113" s="205" t="s">
        <v>544</v>
      </c>
      <c r="D113" s="205" t="s">
        <v>563</v>
      </c>
      <c r="E113" s="205" t="s">
        <v>561</v>
      </c>
      <c r="F113" s="206"/>
      <c r="G113" s="215">
        <v>283125.18829999998</v>
      </c>
      <c r="H113" s="215">
        <v>288899.32030000002</v>
      </c>
      <c r="I113" s="215">
        <v>288899.32030000002</v>
      </c>
    </row>
    <row r="114" spans="1:9" ht="56.25">
      <c r="A114" s="213" t="s">
        <v>1094</v>
      </c>
      <c r="B114" s="205" t="s">
        <v>53</v>
      </c>
      <c r="C114" s="205" t="s">
        <v>544</v>
      </c>
      <c r="D114" s="205" t="s">
        <v>563</v>
      </c>
      <c r="E114" s="205" t="s">
        <v>564</v>
      </c>
      <c r="F114" s="206"/>
      <c r="G114" s="215">
        <v>54620.860699999997</v>
      </c>
      <c r="H114" s="215">
        <v>54620.860699999997</v>
      </c>
      <c r="I114" s="215">
        <v>54620.860699999997</v>
      </c>
    </row>
    <row r="115" spans="1:9" ht="75">
      <c r="A115" s="213" t="s">
        <v>1095</v>
      </c>
      <c r="B115" s="205" t="s">
        <v>53</v>
      </c>
      <c r="C115" s="205" t="s">
        <v>544</v>
      </c>
      <c r="D115" s="205" t="s">
        <v>563</v>
      </c>
      <c r="E115" s="205" t="s">
        <v>564</v>
      </c>
      <c r="F115" s="205" t="s">
        <v>549</v>
      </c>
      <c r="G115" s="215">
        <v>54620.860699999997</v>
      </c>
      <c r="H115" s="215">
        <v>54620.860699999997</v>
      </c>
      <c r="I115" s="215">
        <v>54620.860699999997</v>
      </c>
    </row>
    <row r="116" spans="1:9" ht="93.75">
      <c r="A116" s="213" t="s">
        <v>1160</v>
      </c>
      <c r="B116" s="205" t="s">
        <v>53</v>
      </c>
      <c r="C116" s="205" t="s">
        <v>544</v>
      </c>
      <c r="D116" s="205" t="s">
        <v>563</v>
      </c>
      <c r="E116" s="205" t="s">
        <v>566</v>
      </c>
      <c r="F116" s="206"/>
      <c r="G116" s="215">
        <v>6957.1246000000001</v>
      </c>
      <c r="H116" s="215">
        <v>6744.6135999999997</v>
      </c>
      <c r="I116" s="215">
        <v>6744.6135999999997</v>
      </c>
    </row>
    <row r="117" spans="1:9" ht="75">
      <c r="A117" s="213" t="s">
        <v>1095</v>
      </c>
      <c r="B117" s="205" t="s">
        <v>53</v>
      </c>
      <c r="C117" s="205" t="s">
        <v>544</v>
      </c>
      <c r="D117" s="205" t="s">
        <v>563</v>
      </c>
      <c r="E117" s="205" t="s">
        <v>566</v>
      </c>
      <c r="F117" s="205" t="s">
        <v>549</v>
      </c>
      <c r="G117" s="215">
        <v>6957.1246000000001</v>
      </c>
      <c r="H117" s="215">
        <v>6744.6135999999997</v>
      </c>
      <c r="I117" s="215">
        <v>6744.6135999999997</v>
      </c>
    </row>
    <row r="118" spans="1:9" ht="375">
      <c r="A118" s="213" t="s">
        <v>1161</v>
      </c>
      <c r="B118" s="205" t="s">
        <v>53</v>
      </c>
      <c r="C118" s="205" t="s">
        <v>544</v>
      </c>
      <c r="D118" s="205" t="s">
        <v>563</v>
      </c>
      <c r="E118" s="205" t="s">
        <v>568</v>
      </c>
      <c r="F118" s="206"/>
      <c r="G118" s="215">
        <v>219436.90174999999</v>
      </c>
      <c r="H118" s="215">
        <v>225028.48499999999</v>
      </c>
      <c r="I118" s="215">
        <v>225028.48499999999</v>
      </c>
    </row>
    <row r="119" spans="1:9" ht="75">
      <c r="A119" s="213" t="s">
        <v>1095</v>
      </c>
      <c r="B119" s="205" t="s">
        <v>53</v>
      </c>
      <c r="C119" s="205" t="s">
        <v>544</v>
      </c>
      <c r="D119" s="205" t="s">
        <v>563</v>
      </c>
      <c r="E119" s="205" t="s">
        <v>568</v>
      </c>
      <c r="F119" s="205" t="s">
        <v>549</v>
      </c>
      <c r="G119" s="215">
        <v>219436.90174999999</v>
      </c>
      <c r="H119" s="215">
        <v>225028.48499999999</v>
      </c>
      <c r="I119" s="215">
        <v>225028.48499999999</v>
      </c>
    </row>
    <row r="120" spans="1:9" ht="356.25">
      <c r="A120" s="213" t="s">
        <v>1162</v>
      </c>
      <c r="B120" s="205" t="s">
        <v>53</v>
      </c>
      <c r="C120" s="205" t="s">
        <v>544</v>
      </c>
      <c r="D120" s="205" t="s">
        <v>563</v>
      </c>
      <c r="E120" s="205" t="s">
        <v>570</v>
      </c>
      <c r="F120" s="206"/>
      <c r="G120" s="215">
        <v>2110.30125</v>
      </c>
      <c r="H120" s="215">
        <v>2505.3609999999999</v>
      </c>
      <c r="I120" s="215">
        <v>2505.3609999999999</v>
      </c>
    </row>
    <row r="121" spans="1:9" ht="75">
      <c r="A121" s="213" t="s">
        <v>1095</v>
      </c>
      <c r="B121" s="205" t="s">
        <v>53</v>
      </c>
      <c r="C121" s="205" t="s">
        <v>544</v>
      </c>
      <c r="D121" s="205" t="s">
        <v>563</v>
      </c>
      <c r="E121" s="205" t="s">
        <v>570</v>
      </c>
      <c r="F121" s="205" t="s">
        <v>549</v>
      </c>
      <c r="G121" s="215">
        <v>2110.30125</v>
      </c>
      <c r="H121" s="215">
        <v>2505.3609999999999</v>
      </c>
      <c r="I121" s="215">
        <v>2505.3609999999999</v>
      </c>
    </row>
    <row r="122" spans="1:9" ht="75">
      <c r="A122" s="213" t="s">
        <v>1117</v>
      </c>
      <c r="B122" s="205" t="s">
        <v>53</v>
      </c>
      <c r="C122" s="205" t="s">
        <v>544</v>
      </c>
      <c r="D122" s="205" t="s">
        <v>563</v>
      </c>
      <c r="E122" s="205" t="s">
        <v>616</v>
      </c>
      <c r="F122" s="206"/>
      <c r="G122" s="215">
        <v>5726.6869999999999</v>
      </c>
      <c r="H122" s="215">
        <v>5337.0870000000004</v>
      </c>
      <c r="I122" s="215">
        <v>5337.0870000000004</v>
      </c>
    </row>
    <row r="123" spans="1:9" ht="56.25">
      <c r="A123" s="213" t="s">
        <v>1118</v>
      </c>
      <c r="B123" s="205" t="s">
        <v>53</v>
      </c>
      <c r="C123" s="205" t="s">
        <v>544</v>
      </c>
      <c r="D123" s="205" t="s">
        <v>563</v>
      </c>
      <c r="E123" s="205" t="s">
        <v>620</v>
      </c>
      <c r="F123" s="206"/>
      <c r="G123" s="215">
        <v>2663.127</v>
      </c>
      <c r="H123" s="215">
        <v>2273.527</v>
      </c>
      <c r="I123" s="215">
        <v>2273.527</v>
      </c>
    </row>
    <row r="124" spans="1:9" ht="56.25">
      <c r="A124" s="213" t="s">
        <v>1155</v>
      </c>
      <c r="B124" s="205" t="s">
        <v>53</v>
      </c>
      <c r="C124" s="205" t="s">
        <v>544</v>
      </c>
      <c r="D124" s="205" t="s">
        <v>563</v>
      </c>
      <c r="E124" s="205" t="s">
        <v>623</v>
      </c>
      <c r="F124" s="206"/>
      <c r="G124" s="215">
        <v>2663.127</v>
      </c>
      <c r="H124" s="215">
        <v>2273.527</v>
      </c>
      <c r="I124" s="215">
        <v>2273.527</v>
      </c>
    </row>
    <row r="125" spans="1:9" ht="75">
      <c r="A125" s="213" t="s">
        <v>1095</v>
      </c>
      <c r="B125" s="205" t="s">
        <v>53</v>
      </c>
      <c r="C125" s="205" t="s">
        <v>544</v>
      </c>
      <c r="D125" s="205" t="s">
        <v>563</v>
      </c>
      <c r="E125" s="205" t="s">
        <v>623</v>
      </c>
      <c r="F125" s="205" t="s">
        <v>549</v>
      </c>
      <c r="G125" s="215">
        <v>2663.127</v>
      </c>
      <c r="H125" s="215">
        <v>2273.527</v>
      </c>
      <c r="I125" s="215">
        <v>2273.527</v>
      </c>
    </row>
    <row r="126" spans="1:9" ht="75">
      <c r="A126" s="213" t="s">
        <v>1120</v>
      </c>
      <c r="B126" s="205" t="s">
        <v>53</v>
      </c>
      <c r="C126" s="205" t="s">
        <v>544</v>
      </c>
      <c r="D126" s="205" t="s">
        <v>563</v>
      </c>
      <c r="E126" s="205" t="s">
        <v>625</v>
      </c>
      <c r="F126" s="206"/>
      <c r="G126" s="215">
        <v>266</v>
      </c>
      <c r="H126" s="215">
        <v>266</v>
      </c>
      <c r="I126" s="215">
        <v>266</v>
      </c>
    </row>
    <row r="127" spans="1:9" ht="75">
      <c r="A127" s="213" t="s">
        <v>1163</v>
      </c>
      <c r="B127" s="205" t="s">
        <v>53</v>
      </c>
      <c r="C127" s="205" t="s">
        <v>544</v>
      </c>
      <c r="D127" s="205" t="s">
        <v>563</v>
      </c>
      <c r="E127" s="205" t="s">
        <v>627</v>
      </c>
      <c r="F127" s="206"/>
      <c r="G127" s="215">
        <v>66</v>
      </c>
      <c r="H127" s="215">
        <v>66</v>
      </c>
      <c r="I127" s="215">
        <v>66</v>
      </c>
    </row>
    <row r="128" spans="1:9" ht="75">
      <c r="A128" s="213" t="s">
        <v>1102</v>
      </c>
      <c r="B128" s="205" t="s">
        <v>53</v>
      </c>
      <c r="C128" s="205" t="s">
        <v>544</v>
      </c>
      <c r="D128" s="205" t="s">
        <v>563</v>
      </c>
      <c r="E128" s="205" t="s">
        <v>627</v>
      </c>
      <c r="F128" s="205" t="s">
        <v>605</v>
      </c>
      <c r="G128" s="215">
        <v>66</v>
      </c>
      <c r="H128" s="215">
        <v>66</v>
      </c>
      <c r="I128" s="215">
        <v>66</v>
      </c>
    </row>
    <row r="129" spans="1:9" ht="75">
      <c r="A129" s="213" t="s">
        <v>1164</v>
      </c>
      <c r="B129" s="205" t="s">
        <v>53</v>
      </c>
      <c r="C129" s="205" t="s">
        <v>544</v>
      </c>
      <c r="D129" s="205" t="s">
        <v>563</v>
      </c>
      <c r="E129" s="205" t="s">
        <v>629</v>
      </c>
      <c r="F129" s="206"/>
      <c r="G129" s="215">
        <v>200</v>
      </c>
      <c r="H129" s="215">
        <v>200</v>
      </c>
      <c r="I129" s="215">
        <v>200</v>
      </c>
    </row>
    <row r="130" spans="1:9" ht="75">
      <c r="A130" s="213" t="s">
        <v>1095</v>
      </c>
      <c r="B130" s="205" t="s">
        <v>53</v>
      </c>
      <c r="C130" s="205" t="s">
        <v>544</v>
      </c>
      <c r="D130" s="205" t="s">
        <v>563</v>
      </c>
      <c r="E130" s="205" t="s">
        <v>629</v>
      </c>
      <c r="F130" s="205" t="s">
        <v>549</v>
      </c>
      <c r="G130" s="215">
        <v>200</v>
      </c>
      <c r="H130" s="215">
        <v>200</v>
      </c>
      <c r="I130" s="215">
        <v>200</v>
      </c>
    </row>
    <row r="131" spans="1:9" ht="93.75">
      <c r="A131" s="213" t="s">
        <v>1165</v>
      </c>
      <c r="B131" s="205" t="s">
        <v>53</v>
      </c>
      <c r="C131" s="205" t="s">
        <v>544</v>
      </c>
      <c r="D131" s="205" t="s">
        <v>563</v>
      </c>
      <c r="E131" s="205" t="s">
        <v>635</v>
      </c>
      <c r="F131" s="206"/>
      <c r="G131" s="215">
        <v>2797.56</v>
      </c>
      <c r="H131" s="215">
        <v>2797.56</v>
      </c>
      <c r="I131" s="215">
        <v>2797.56</v>
      </c>
    </row>
    <row r="132" spans="1:9" ht="93.75">
      <c r="A132" s="213" t="s">
        <v>1166</v>
      </c>
      <c r="B132" s="205" t="s">
        <v>53</v>
      </c>
      <c r="C132" s="205" t="s">
        <v>544</v>
      </c>
      <c r="D132" s="205" t="s">
        <v>563</v>
      </c>
      <c r="E132" s="205" t="s">
        <v>637</v>
      </c>
      <c r="F132" s="206"/>
      <c r="G132" s="215">
        <v>2797.56</v>
      </c>
      <c r="H132" s="215">
        <v>2797.56</v>
      </c>
      <c r="I132" s="215">
        <v>2797.56</v>
      </c>
    </row>
    <row r="133" spans="1:9" ht="75">
      <c r="A133" s="213" t="s">
        <v>1095</v>
      </c>
      <c r="B133" s="205" t="s">
        <v>53</v>
      </c>
      <c r="C133" s="205" t="s">
        <v>544</v>
      </c>
      <c r="D133" s="205" t="s">
        <v>563</v>
      </c>
      <c r="E133" s="205" t="s">
        <v>637</v>
      </c>
      <c r="F133" s="205" t="s">
        <v>549</v>
      </c>
      <c r="G133" s="215">
        <v>2797.56</v>
      </c>
      <c r="H133" s="215">
        <v>2797.56</v>
      </c>
      <c r="I133" s="215">
        <v>2797.56</v>
      </c>
    </row>
    <row r="134" spans="1:9" ht="112.5">
      <c r="A134" s="213" t="s">
        <v>1402</v>
      </c>
      <c r="B134" s="205" t="s">
        <v>53</v>
      </c>
      <c r="C134" s="205" t="s">
        <v>544</v>
      </c>
      <c r="D134" s="205" t="s">
        <v>563</v>
      </c>
      <c r="E134" s="205" t="s">
        <v>864</v>
      </c>
      <c r="F134" s="206"/>
      <c r="G134" s="215">
        <v>6464.875</v>
      </c>
      <c r="H134" s="215">
        <v>6464.875</v>
      </c>
      <c r="I134" s="215">
        <v>6464.875</v>
      </c>
    </row>
    <row r="135" spans="1:9" ht="112.5">
      <c r="A135" s="213" t="s">
        <v>1403</v>
      </c>
      <c r="B135" s="205" t="s">
        <v>53</v>
      </c>
      <c r="C135" s="205" t="s">
        <v>544</v>
      </c>
      <c r="D135" s="205" t="s">
        <v>563</v>
      </c>
      <c r="E135" s="205" t="s">
        <v>864</v>
      </c>
      <c r="F135" s="206"/>
      <c r="G135" s="215">
        <v>6464.875</v>
      </c>
      <c r="H135" s="215">
        <v>6464.875</v>
      </c>
      <c r="I135" s="215">
        <v>6464.875</v>
      </c>
    </row>
    <row r="136" spans="1:9" ht="75">
      <c r="A136" s="213" t="s">
        <v>1260</v>
      </c>
      <c r="B136" s="205" t="s">
        <v>53</v>
      </c>
      <c r="C136" s="205" t="s">
        <v>544</v>
      </c>
      <c r="D136" s="205" t="s">
        <v>563</v>
      </c>
      <c r="E136" s="205" t="s">
        <v>866</v>
      </c>
      <c r="F136" s="206"/>
      <c r="G136" s="215">
        <v>6464.875</v>
      </c>
      <c r="H136" s="215">
        <v>6464.875</v>
      </c>
      <c r="I136" s="215">
        <v>6464.875</v>
      </c>
    </row>
    <row r="137" spans="1:9" ht="56.25">
      <c r="A137" s="213" t="s">
        <v>1406</v>
      </c>
      <c r="B137" s="205" t="s">
        <v>53</v>
      </c>
      <c r="C137" s="205" t="s">
        <v>544</v>
      </c>
      <c r="D137" s="205" t="s">
        <v>563</v>
      </c>
      <c r="E137" s="205" t="s">
        <v>1373</v>
      </c>
      <c r="F137" s="206"/>
      <c r="G137" s="215">
        <v>6464.875</v>
      </c>
      <c r="H137" s="215">
        <v>6464.875</v>
      </c>
      <c r="I137" s="215">
        <v>6464.875</v>
      </c>
    </row>
    <row r="138" spans="1:9" ht="75">
      <c r="A138" s="213" t="s">
        <v>1095</v>
      </c>
      <c r="B138" s="205" t="s">
        <v>53</v>
      </c>
      <c r="C138" s="205" t="s">
        <v>544</v>
      </c>
      <c r="D138" s="205" t="s">
        <v>563</v>
      </c>
      <c r="E138" s="205" t="s">
        <v>1373</v>
      </c>
      <c r="F138" s="205" t="s">
        <v>549</v>
      </c>
      <c r="G138" s="215">
        <v>6464.875</v>
      </c>
      <c r="H138" s="215">
        <v>6464.875</v>
      </c>
      <c r="I138" s="215">
        <v>6464.875</v>
      </c>
    </row>
    <row r="139" spans="1:9" ht="37.5">
      <c r="A139" s="213" t="s">
        <v>1110</v>
      </c>
      <c r="B139" s="205" t="s">
        <v>53</v>
      </c>
      <c r="C139" s="205" t="s">
        <v>544</v>
      </c>
      <c r="D139" s="205" t="s">
        <v>576</v>
      </c>
      <c r="E139" s="206"/>
      <c r="F139" s="206"/>
      <c r="G139" s="215">
        <v>22119.95276</v>
      </c>
      <c r="H139" s="215">
        <v>18716.445070000002</v>
      </c>
      <c r="I139" s="215">
        <v>18716.445070000002</v>
      </c>
    </row>
    <row r="140" spans="1:9" ht="75">
      <c r="A140" s="213" t="s">
        <v>1111</v>
      </c>
      <c r="B140" s="205" t="s">
        <v>53</v>
      </c>
      <c r="C140" s="205" t="s">
        <v>544</v>
      </c>
      <c r="D140" s="205" t="s">
        <v>576</v>
      </c>
      <c r="E140" s="205" t="s">
        <v>538</v>
      </c>
      <c r="F140" s="206"/>
      <c r="G140" s="215">
        <v>22119.95276</v>
      </c>
      <c r="H140" s="215">
        <v>18716.445070000002</v>
      </c>
      <c r="I140" s="215">
        <v>18716.445070000002</v>
      </c>
    </row>
    <row r="141" spans="1:9" ht="75">
      <c r="A141" s="213" t="s">
        <v>1112</v>
      </c>
      <c r="B141" s="205" t="s">
        <v>53</v>
      </c>
      <c r="C141" s="205" t="s">
        <v>544</v>
      </c>
      <c r="D141" s="205" t="s">
        <v>576</v>
      </c>
      <c r="E141" s="205" t="s">
        <v>572</v>
      </c>
      <c r="F141" s="206"/>
      <c r="G141" s="215">
        <v>21834.752759999999</v>
      </c>
      <c r="H141" s="215">
        <v>18451.645069999999</v>
      </c>
      <c r="I141" s="215">
        <v>18451.645069999999</v>
      </c>
    </row>
    <row r="142" spans="1:9" ht="93.75">
      <c r="A142" s="213" t="s">
        <v>1113</v>
      </c>
      <c r="B142" s="205" t="s">
        <v>53</v>
      </c>
      <c r="C142" s="205" t="s">
        <v>544</v>
      </c>
      <c r="D142" s="205" t="s">
        <v>576</v>
      </c>
      <c r="E142" s="205" t="s">
        <v>574</v>
      </c>
      <c r="F142" s="206"/>
      <c r="G142" s="215">
        <v>20923.342499999999</v>
      </c>
      <c r="H142" s="215">
        <v>18451.645069999999</v>
      </c>
      <c r="I142" s="215">
        <v>18451.645069999999</v>
      </c>
    </row>
    <row r="143" spans="1:9" ht="56.25">
      <c r="A143" s="213" t="s">
        <v>1094</v>
      </c>
      <c r="B143" s="205" t="s">
        <v>53</v>
      </c>
      <c r="C143" s="205" t="s">
        <v>544</v>
      </c>
      <c r="D143" s="205" t="s">
        <v>576</v>
      </c>
      <c r="E143" s="205" t="s">
        <v>577</v>
      </c>
      <c r="F143" s="206"/>
      <c r="G143" s="215">
        <v>2727.30341</v>
      </c>
      <c r="H143" s="215">
        <v>1546.3384599999999</v>
      </c>
      <c r="I143" s="215">
        <v>1546.3384599999999</v>
      </c>
    </row>
    <row r="144" spans="1:9" ht="75">
      <c r="A144" s="213" t="s">
        <v>1095</v>
      </c>
      <c r="B144" s="205" t="s">
        <v>53</v>
      </c>
      <c r="C144" s="205" t="s">
        <v>544</v>
      </c>
      <c r="D144" s="205" t="s">
        <v>576</v>
      </c>
      <c r="E144" s="205" t="s">
        <v>577</v>
      </c>
      <c r="F144" s="205" t="s">
        <v>549</v>
      </c>
      <c r="G144" s="215">
        <v>2727.30341</v>
      </c>
      <c r="H144" s="215">
        <v>1546.3384599999999</v>
      </c>
      <c r="I144" s="215">
        <v>1546.3384599999999</v>
      </c>
    </row>
    <row r="145" spans="1:9" ht="93.75">
      <c r="A145" s="213" t="s">
        <v>1167</v>
      </c>
      <c r="B145" s="205" t="s">
        <v>53</v>
      </c>
      <c r="C145" s="205" t="s">
        <v>544</v>
      </c>
      <c r="D145" s="205" t="s">
        <v>576</v>
      </c>
      <c r="E145" s="205" t="s">
        <v>579</v>
      </c>
      <c r="F145" s="206"/>
      <c r="G145" s="215">
        <v>18196.039089999998</v>
      </c>
      <c r="H145" s="215">
        <v>16905.30661</v>
      </c>
      <c r="I145" s="215">
        <v>16905.30661</v>
      </c>
    </row>
    <row r="146" spans="1:9" ht="75">
      <c r="A146" s="213" t="s">
        <v>1095</v>
      </c>
      <c r="B146" s="205" t="s">
        <v>53</v>
      </c>
      <c r="C146" s="205" t="s">
        <v>544</v>
      </c>
      <c r="D146" s="205" t="s">
        <v>576</v>
      </c>
      <c r="E146" s="205" t="s">
        <v>579</v>
      </c>
      <c r="F146" s="205" t="s">
        <v>549</v>
      </c>
      <c r="G146" s="215">
        <v>18196.039089999998</v>
      </c>
      <c r="H146" s="215">
        <v>16905.30661</v>
      </c>
      <c r="I146" s="215">
        <v>16905.30661</v>
      </c>
    </row>
    <row r="147" spans="1:9" ht="112.5">
      <c r="A147" s="213" t="s">
        <v>1115</v>
      </c>
      <c r="B147" s="205" t="s">
        <v>53</v>
      </c>
      <c r="C147" s="205" t="s">
        <v>544</v>
      </c>
      <c r="D147" s="205" t="s">
        <v>576</v>
      </c>
      <c r="E147" s="205" t="s">
        <v>587</v>
      </c>
      <c r="F147" s="206"/>
      <c r="G147" s="215">
        <v>911.41025999999999</v>
      </c>
      <c r="H147" s="215">
        <v>0</v>
      </c>
      <c r="I147" s="215">
        <v>0</v>
      </c>
    </row>
    <row r="148" spans="1:9" ht="150">
      <c r="A148" s="213" t="s">
        <v>1168</v>
      </c>
      <c r="B148" s="205" t="s">
        <v>53</v>
      </c>
      <c r="C148" s="205" t="s">
        <v>544</v>
      </c>
      <c r="D148" s="205" t="s">
        <v>576</v>
      </c>
      <c r="E148" s="205" t="s">
        <v>589</v>
      </c>
      <c r="F148" s="206"/>
      <c r="G148" s="215">
        <v>911.41025999999999</v>
      </c>
      <c r="H148" s="215">
        <v>0</v>
      </c>
      <c r="I148" s="215">
        <v>0</v>
      </c>
    </row>
    <row r="149" spans="1:9" ht="75">
      <c r="A149" s="213" t="s">
        <v>1095</v>
      </c>
      <c r="B149" s="205" t="s">
        <v>53</v>
      </c>
      <c r="C149" s="205" t="s">
        <v>544</v>
      </c>
      <c r="D149" s="205" t="s">
        <v>576</v>
      </c>
      <c r="E149" s="205" t="s">
        <v>589</v>
      </c>
      <c r="F149" s="205" t="s">
        <v>549</v>
      </c>
      <c r="G149" s="215">
        <v>911.41025999999999</v>
      </c>
      <c r="H149" s="215">
        <v>0</v>
      </c>
      <c r="I149" s="215">
        <v>0</v>
      </c>
    </row>
    <row r="150" spans="1:9" ht="75">
      <c r="A150" s="213" t="s">
        <v>1117</v>
      </c>
      <c r="B150" s="205" t="s">
        <v>53</v>
      </c>
      <c r="C150" s="205" t="s">
        <v>544</v>
      </c>
      <c r="D150" s="205" t="s">
        <v>576</v>
      </c>
      <c r="E150" s="205" t="s">
        <v>616</v>
      </c>
      <c r="F150" s="206"/>
      <c r="G150" s="215">
        <v>285.2</v>
      </c>
      <c r="H150" s="215">
        <v>264.8</v>
      </c>
      <c r="I150" s="215">
        <v>264.8</v>
      </c>
    </row>
    <row r="151" spans="1:9" ht="56.25">
      <c r="A151" s="213" t="s">
        <v>1118</v>
      </c>
      <c r="B151" s="205" t="s">
        <v>53</v>
      </c>
      <c r="C151" s="205" t="s">
        <v>544</v>
      </c>
      <c r="D151" s="205" t="s">
        <v>576</v>
      </c>
      <c r="E151" s="205" t="s">
        <v>620</v>
      </c>
      <c r="F151" s="206"/>
      <c r="G151" s="215">
        <v>85.2</v>
      </c>
      <c r="H151" s="215">
        <v>64.8</v>
      </c>
      <c r="I151" s="215">
        <v>64.8</v>
      </c>
    </row>
    <row r="152" spans="1:9" ht="56.25">
      <c r="A152" s="213" t="s">
        <v>1155</v>
      </c>
      <c r="B152" s="205" t="s">
        <v>53</v>
      </c>
      <c r="C152" s="205" t="s">
        <v>544</v>
      </c>
      <c r="D152" s="205" t="s">
        <v>576</v>
      </c>
      <c r="E152" s="205" t="s">
        <v>623</v>
      </c>
      <c r="F152" s="206"/>
      <c r="G152" s="215">
        <v>85.2</v>
      </c>
      <c r="H152" s="215">
        <v>64.8</v>
      </c>
      <c r="I152" s="215">
        <v>64.8</v>
      </c>
    </row>
    <row r="153" spans="1:9" ht="75">
      <c r="A153" s="213" t="s">
        <v>1095</v>
      </c>
      <c r="B153" s="205" t="s">
        <v>53</v>
      </c>
      <c r="C153" s="205" t="s">
        <v>544</v>
      </c>
      <c r="D153" s="205" t="s">
        <v>576</v>
      </c>
      <c r="E153" s="205" t="s">
        <v>623</v>
      </c>
      <c r="F153" s="205" t="s">
        <v>549</v>
      </c>
      <c r="G153" s="215">
        <v>85.2</v>
      </c>
      <c r="H153" s="215">
        <v>64.8</v>
      </c>
      <c r="I153" s="215">
        <v>64.8</v>
      </c>
    </row>
    <row r="154" spans="1:9" ht="75">
      <c r="A154" s="213" t="s">
        <v>1120</v>
      </c>
      <c r="B154" s="205" t="s">
        <v>53</v>
      </c>
      <c r="C154" s="205" t="s">
        <v>544</v>
      </c>
      <c r="D154" s="205" t="s">
        <v>576</v>
      </c>
      <c r="E154" s="205" t="s">
        <v>625</v>
      </c>
      <c r="F154" s="206"/>
      <c r="G154" s="215">
        <v>200</v>
      </c>
      <c r="H154" s="215">
        <v>200</v>
      </c>
      <c r="I154" s="215">
        <v>200</v>
      </c>
    </row>
    <row r="155" spans="1:9" ht="56.25">
      <c r="A155" s="213" t="s">
        <v>1169</v>
      </c>
      <c r="B155" s="205" t="s">
        <v>53</v>
      </c>
      <c r="C155" s="205" t="s">
        <v>544</v>
      </c>
      <c r="D155" s="205" t="s">
        <v>576</v>
      </c>
      <c r="E155" s="205" t="s">
        <v>631</v>
      </c>
      <c r="F155" s="206"/>
      <c r="G155" s="215">
        <v>200</v>
      </c>
      <c r="H155" s="215">
        <v>200</v>
      </c>
      <c r="I155" s="215">
        <v>200</v>
      </c>
    </row>
    <row r="156" spans="1:9" ht="75">
      <c r="A156" s="213" t="s">
        <v>1095</v>
      </c>
      <c r="B156" s="205" t="s">
        <v>53</v>
      </c>
      <c r="C156" s="205" t="s">
        <v>544</v>
      </c>
      <c r="D156" s="205" t="s">
        <v>576</v>
      </c>
      <c r="E156" s="205" t="s">
        <v>631</v>
      </c>
      <c r="F156" s="205" t="s">
        <v>549</v>
      </c>
      <c r="G156" s="215">
        <v>200</v>
      </c>
      <c r="H156" s="215">
        <v>200</v>
      </c>
      <c r="I156" s="215">
        <v>200</v>
      </c>
    </row>
    <row r="157" spans="1:9" ht="18.75">
      <c r="A157" s="213" t="s">
        <v>1125</v>
      </c>
      <c r="B157" s="205" t="s">
        <v>53</v>
      </c>
      <c r="C157" s="205" t="s">
        <v>544</v>
      </c>
      <c r="D157" s="205" t="s">
        <v>544</v>
      </c>
      <c r="E157" s="206"/>
      <c r="F157" s="206"/>
      <c r="G157" s="215">
        <v>4059.9</v>
      </c>
      <c r="H157" s="215">
        <v>4059.9</v>
      </c>
      <c r="I157" s="215">
        <v>4059.9</v>
      </c>
    </row>
    <row r="158" spans="1:9" ht="93.75">
      <c r="A158" s="213" t="s">
        <v>1126</v>
      </c>
      <c r="B158" s="205" t="s">
        <v>53</v>
      </c>
      <c r="C158" s="205" t="s">
        <v>544</v>
      </c>
      <c r="D158" s="205" t="s">
        <v>544</v>
      </c>
      <c r="E158" s="205" t="s">
        <v>722</v>
      </c>
      <c r="F158" s="206"/>
      <c r="G158" s="215">
        <v>2059.9</v>
      </c>
      <c r="H158" s="215">
        <v>2059.9</v>
      </c>
      <c r="I158" s="215">
        <v>2059.9</v>
      </c>
    </row>
    <row r="159" spans="1:9" ht="37.5">
      <c r="A159" s="213" t="s">
        <v>1127</v>
      </c>
      <c r="B159" s="205" t="s">
        <v>53</v>
      </c>
      <c r="C159" s="205" t="s">
        <v>544</v>
      </c>
      <c r="D159" s="205" t="s">
        <v>544</v>
      </c>
      <c r="E159" s="205" t="s">
        <v>746</v>
      </c>
      <c r="F159" s="206"/>
      <c r="G159" s="215">
        <v>2059.9</v>
      </c>
      <c r="H159" s="215">
        <v>2059.9</v>
      </c>
      <c r="I159" s="215">
        <v>2059.9</v>
      </c>
    </row>
    <row r="160" spans="1:9" ht="37.5">
      <c r="A160" s="213" t="s">
        <v>1128</v>
      </c>
      <c r="B160" s="205" t="s">
        <v>53</v>
      </c>
      <c r="C160" s="205" t="s">
        <v>544</v>
      </c>
      <c r="D160" s="205" t="s">
        <v>544</v>
      </c>
      <c r="E160" s="205" t="s">
        <v>752</v>
      </c>
      <c r="F160" s="206"/>
      <c r="G160" s="215">
        <v>2059.9</v>
      </c>
      <c r="H160" s="215">
        <v>2059.9</v>
      </c>
      <c r="I160" s="215">
        <v>2059.9</v>
      </c>
    </row>
    <row r="161" spans="1:9" ht="112.5">
      <c r="A161" s="213" t="s">
        <v>1170</v>
      </c>
      <c r="B161" s="205" t="s">
        <v>53</v>
      </c>
      <c r="C161" s="205" t="s">
        <v>544</v>
      </c>
      <c r="D161" s="205" t="s">
        <v>544</v>
      </c>
      <c r="E161" s="205" t="s">
        <v>759</v>
      </c>
      <c r="F161" s="206"/>
      <c r="G161" s="215">
        <v>168</v>
      </c>
      <c r="H161" s="215">
        <v>168</v>
      </c>
      <c r="I161" s="215">
        <v>168</v>
      </c>
    </row>
    <row r="162" spans="1:9" ht="75">
      <c r="A162" s="213" t="s">
        <v>1095</v>
      </c>
      <c r="B162" s="205" t="s">
        <v>53</v>
      </c>
      <c r="C162" s="205" t="s">
        <v>544</v>
      </c>
      <c r="D162" s="205" t="s">
        <v>544</v>
      </c>
      <c r="E162" s="205" t="s">
        <v>759</v>
      </c>
      <c r="F162" s="205" t="s">
        <v>549</v>
      </c>
      <c r="G162" s="215">
        <v>168</v>
      </c>
      <c r="H162" s="215">
        <v>168</v>
      </c>
      <c r="I162" s="215">
        <v>168</v>
      </c>
    </row>
    <row r="163" spans="1:9" ht="75">
      <c r="A163" s="213" t="s">
        <v>1129</v>
      </c>
      <c r="B163" s="205" t="s">
        <v>53</v>
      </c>
      <c r="C163" s="205" t="s">
        <v>544</v>
      </c>
      <c r="D163" s="205" t="s">
        <v>544</v>
      </c>
      <c r="E163" s="205" t="s">
        <v>761</v>
      </c>
      <c r="F163" s="206"/>
      <c r="G163" s="215">
        <v>1891.9</v>
      </c>
      <c r="H163" s="215">
        <v>1891.9</v>
      </c>
      <c r="I163" s="215">
        <v>1891.9</v>
      </c>
    </row>
    <row r="164" spans="1:9" ht="75">
      <c r="A164" s="213" t="s">
        <v>1095</v>
      </c>
      <c r="B164" s="205" t="s">
        <v>53</v>
      </c>
      <c r="C164" s="205" t="s">
        <v>544</v>
      </c>
      <c r="D164" s="205" t="s">
        <v>544</v>
      </c>
      <c r="E164" s="205" t="s">
        <v>761</v>
      </c>
      <c r="F164" s="205" t="s">
        <v>549</v>
      </c>
      <c r="G164" s="215">
        <v>1891.9</v>
      </c>
      <c r="H164" s="215">
        <v>1891.9</v>
      </c>
      <c r="I164" s="215">
        <v>1891.9</v>
      </c>
    </row>
    <row r="165" spans="1:9" ht="112.5">
      <c r="A165" s="213" t="s">
        <v>1402</v>
      </c>
      <c r="B165" s="205" t="s">
        <v>53</v>
      </c>
      <c r="C165" s="205" t="s">
        <v>544</v>
      </c>
      <c r="D165" s="205" t="s">
        <v>544</v>
      </c>
      <c r="E165" s="205" t="s">
        <v>864</v>
      </c>
      <c r="F165" s="206"/>
      <c r="G165" s="215">
        <v>2000</v>
      </c>
      <c r="H165" s="215">
        <v>2000</v>
      </c>
      <c r="I165" s="215">
        <v>2000</v>
      </c>
    </row>
    <row r="166" spans="1:9" ht="112.5">
      <c r="A166" s="213" t="s">
        <v>1403</v>
      </c>
      <c r="B166" s="205" t="s">
        <v>53</v>
      </c>
      <c r="C166" s="205" t="s">
        <v>544</v>
      </c>
      <c r="D166" s="205" t="s">
        <v>544</v>
      </c>
      <c r="E166" s="205" t="s">
        <v>864</v>
      </c>
      <c r="F166" s="206"/>
      <c r="G166" s="215">
        <v>2000</v>
      </c>
      <c r="H166" s="215">
        <v>2000</v>
      </c>
      <c r="I166" s="215">
        <v>2000</v>
      </c>
    </row>
    <row r="167" spans="1:9" ht="75">
      <c r="A167" s="213" t="s">
        <v>1260</v>
      </c>
      <c r="B167" s="205" t="s">
        <v>53</v>
      </c>
      <c r="C167" s="205" t="s">
        <v>544</v>
      </c>
      <c r="D167" s="205" t="s">
        <v>544</v>
      </c>
      <c r="E167" s="205" t="s">
        <v>866</v>
      </c>
      <c r="F167" s="206"/>
      <c r="G167" s="215">
        <v>2000</v>
      </c>
      <c r="H167" s="215">
        <v>2000</v>
      </c>
      <c r="I167" s="215">
        <v>2000</v>
      </c>
    </row>
    <row r="168" spans="1:9" ht="56.25">
      <c r="A168" s="213" t="s">
        <v>1406</v>
      </c>
      <c r="B168" s="205" t="s">
        <v>53</v>
      </c>
      <c r="C168" s="205" t="s">
        <v>544</v>
      </c>
      <c r="D168" s="205" t="s">
        <v>544</v>
      </c>
      <c r="E168" s="205" t="s">
        <v>1373</v>
      </c>
      <c r="F168" s="206"/>
      <c r="G168" s="215">
        <v>2000</v>
      </c>
      <c r="H168" s="215">
        <v>2000</v>
      </c>
      <c r="I168" s="215">
        <v>2000</v>
      </c>
    </row>
    <row r="169" spans="1:9" ht="75">
      <c r="A169" s="213" t="s">
        <v>1095</v>
      </c>
      <c r="B169" s="205" t="s">
        <v>53</v>
      </c>
      <c r="C169" s="205" t="s">
        <v>544</v>
      </c>
      <c r="D169" s="205" t="s">
        <v>544</v>
      </c>
      <c r="E169" s="205" t="s">
        <v>1373</v>
      </c>
      <c r="F169" s="205" t="s">
        <v>549</v>
      </c>
      <c r="G169" s="215">
        <v>2000</v>
      </c>
      <c r="H169" s="215">
        <v>2000</v>
      </c>
      <c r="I169" s="215">
        <v>2000</v>
      </c>
    </row>
    <row r="170" spans="1:9" ht="37.5">
      <c r="A170" s="213" t="s">
        <v>1171</v>
      </c>
      <c r="B170" s="205" t="s">
        <v>53</v>
      </c>
      <c r="C170" s="205" t="s">
        <v>544</v>
      </c>
      <c r="D170" s="205" t="s">
        <v>599</v>
      </c>
      <c r="E170" s="206"/>
      <c r="F170" s="206"/>
      <c r="G170" s="215">
        <v>23964.874609999999</v>
      </c>
      <c r="H170" s="215">
        <v>23429.30761</v>
      </c>
      <c r="I170" s="215">
        <v>23429.30761</v>
      </c>
    </row>
    <row r="171" spans="1:9" ht="75">
      <c r="A171" s="213" t="s">
        <v>1111</v>
      </c>
      <c r="B171" s="205" t="s">
        <v>53</v>
      </c>
      <c r="C171" s="205" t="s">
        <v>544</v>
      </c>
      <c r="D171" s="205" t="s">
        <v>599</v>
      </c>
      <c r="E171" s="205" t="s">
        <v>538</v>
      </c>
      <c r="F171" s="206"/>
      <c r="G171" s="215">
        <v>23801.474610000001</v>
      </c>
      <c r="H171" s="215">
        <v>23265.907609999998</v>
      </c>
      <c r="I171" s="215">
        <v>23265.907609999998</v>
      </c>
    </row>
    <row r="172" spans="1:9" ht="112.5">
      <c r="A172" s="213" t="s">
        <v>1172</v>
      </c>
      <c r="B172" s="205" t="s">
        <v>53</v>
      </c>
      <c r="C172" s="205" t="s">
        <v>544</v>
      </c>
      <c r="D172" s="205" t="s">
        <v>599</v>
      </c>
      <c r="E172" s="205" t="s">
        <v>595</v>
      </c>
      <c r="F172" s="206"/>
      <c r="G172" s="215">
        <v>23801.474610000001</v>
      </c>
      <c r="H172" s="215">
        <v>23265.907609999998</v>
      </c>
      <c r="I172" s="215">
        <v>23265.907609999998</v>
      </c>
    </row>
    <row r="173" spans="1:9" ht="56.25">
      <c r="A173" s="213" t="s">
        <v>1173</v>
      </c>
      <c r="B173" s="205" t="s">
        <v>53</v>
      </c>
      <c r="C173" s="205" t="s">
        <v>544</v>
      </c>
      <c r="D173" s="205" t="s">
        <v>599</v>
      </c>
      <c r="E173" s="205" t="s">
        <v>597</v>
      </c>
      <c r="F173" s="206"/>
      <c r="G173" s="215">
        <v>17533.257559999998</v>
      </c>
      <c r="H173" s="215">
        <v>16997.690559999999</v>
      </c>
      <c r="I173" s="215">
        <v>16997.690559999999</v>
      </c>
    </row>
    <row r="174" spans="1:9" ht="75">
      <c r="A174" s="213" t="s">
        <v>1174</v>
      </c>
      <c r="B174" s="205" t="s">
        <v>53</v>
      </c>
      <c r="C174" s="205" t="s">
        <v>544</v>
      </c>
      <c r="D174" s="205" t="s">
        <v>599</v>
      </c>
      <c r="E174" s="205" t="s">
        <v>601</v>
      </c>
      <c r="F174" s="206"/>
      <c r="G174" s="215">
        <v>14534.755649999999</v>
      </c>
      <c r="H174" s="215">
        <v>14090.780650000001</v>
      </c>
      <c r="I174" s="215">
        <v>14090.780650000001</v>
      </c>
    </row>
    <row r="175" spans="1:9" ht="168.75">
      <c r="A175" s="213" t="s">
        <v>1145</v>
      </c>
      <c r="B175" s="205" t="s">
        <v>53</v>
      </c>
      <c r="C175" s="205" t="s">
        <v>544</v>
      </c>
      <c r="D175" s="205" t="s">
        <v>599</v>
      </c>
      <c r="E175" s="205" t="s">
        <v>601</v>
      </c>
      <c r="F175" s="205" t="s">
        <v>603</v>
      </c>
      <c r="G175" s="215">
        <v>13415.974560000001</v>
      </c>
      <c r="H175" s="215">
        <v>13415.974560000001</v>
      </c>
      <c r="I175" s="215">
        <v>13415.974560000001</v>
      </c>
    </row>
    <row r="176" spans="1:9" ht="75">
      <c r="A176" s="213" t="s">
        <v>1102</v>
      </c>
      <c r="B176" s="205" t="s">
        <v>53</v>
      </c>
      <c r="C176" s="205" t="s">
        <v>544</v>
      </c>
      <c r="D176" s="205" t="s">
        <v>599</v>
      </c>
      <c r="E176" s="205" t="s">
        <v>601</v>
      </c>
      <c r="F176" s="205" t="s">
        <v>605</v>
      </c>
      <c r="G176" s="215">
        <v>1118.7810899999999</v>
      </c>
      <c r="H176" s="215">
        <v>674.80609000000004</v>
      </c>
      <c r="I176" s="215">
        <v>674.80609000000004</v>
      </c>
    </row>
    <row r="177" spans="1:9" ht="75">
      <c r="A177" s="213" t="s">
        <v>1175</v>
      </c>
      <c r="B177" s="205" t="s">
        <v>53</v>
      </c>
      <c r="C177" s="205" t="s">
        <v>544</v>
      </c>
      <c r="D177" s="205" t="s">
        <v>599</v>
      </c>
      <c r="E177" s="205" t="s">
        <v>607</v>
      </c>
      <c r="F177" s="206"/>
      <c r="G177" s="215">
        <v>2998.50191</v>
      </c>
      <c r="H177" s="215">
        <v>2906.9099099999999</v>
      </c>
      <c r="I177" s="215">
        <v>2906.9099099999999</v>
      </c>
    </row>
    <row r="178" spans="1:9" ht="168.75">
      <c r="A178" s="213" t="s">
        <v>1145</v>
      </c>
      <c r="B178" s="205" t="s">
        <v>53</v>
      </c>
      <c r="C178" s="205" t="s">
        <v>544</v>
      </c>
      <c r="D178" s="205" t="s">
        <v>599</v>
      </c>
      <c r="E178" s="205" t="s">
        <v>607</v>
      </c>
      <c r="F178" s="205" t="s">
        <v>603</v>
      </c>
      <c r="G178" s="215">
        <v>2743.5478400000002</v>
      </c>
      <c r="H178" s="215">
        <v>2743.5478400000002</v>
      </c>
      <c r="I178" s="215">
        <v>2743.5478400000002</v>
      </c>
    </row>
    <row r="179" spans="1:9" ht="75">
      <c r="A179" s="213" t="s">
        <v>1102</v>
      </c>
      <c r="B179" s="205" t="s">
        <v>53</v>
      </c>
      <c r="C179" s="205" t="s">
        <v>544</v>
      </c>
      <c r="D179" s="205" t="s">
        <v>599</v>
      </c>
      <c r="E179" s="205" t="s">
        <v>607</v>
      </c>
      <c r="F179" s="205" t="s">
        <v>605</v>
      </c>
      <c r="G179" s="215">
        <v>254.95407</v>
      </c>
      <c r="H179" s="215">
        <v>163.36206999999999</v>
      </c>
      <c r="I179" s="215">
        <v>163.36206999999999</v>
      </c>
    </row>
    <row r="180" spans="1:9" ht="112.5">
      <c r="A180" s="213" t="s">
        <v>1143</v>
      </c>
      <c r="B180" s="205" t="s">
        <v>53</v>
      </c>
      <c r="C180" s="205" t="s">
        <v>544</v>
      </c>
      <c r="D180" s="205" t="s">
        <v>599</v>
      </c>
      <c r="E180" s="205" t="s">
        <v>611</v>
      </c>
      <c r="F180" s="206"/>
      <c r="G180" s="215">
        <v>6268.2170500000002</v>
      </c>
      <c r="H180" s="215">
        <v>6268.2170500000002</v>
      </c>
      <c r="I180" s="215">
        <v>6268.2170500000002</v>
      </c>
    </row>
    <row r="181" spans="1:9" ht="75">
      <c r="A181" s="213" t="s">
        <v>1144</v>
      </c>
      <c r="B181" s="205" t="s">
        <v>53</v>
      </c>
      <c r="C181" s="205" t="s">
        <v>544</v>
      </c>
      <c r="D181" s="205" t="s">
        <v>599</v>
      </c>
      <c r="E181" s="205" t="s">
        <v>613</v>
      </c>
      <c r="F181" s="206"/>
      <c r="G181" s="215">
        <v>6268.2170500000002</v>
      </c>
      <c r="H181" s="215">
        <v>6268.2170500000002</v>
      </c>
      <c r="I181" s="215">
        <v>6268.2170500000002</v>
      </c>
    </row>
    <row r="182" spans="1:9" ht="168.75">
      <c r="A182" s="213" t="s">
        <v>1145</v>
      </c>
      <c r="B182" s="205" t="s">
        <v>53</v>
      </c>
      <c r="C182" s="205" t="s">
        <v>544</v>
      </c>
      <c r="D182" s="205" t="s">
        <v>599</v>
      </c>
      <c r="E182" s="205" t="s">
        <v>613</v>
      </c>
      <c r="F182" s="205" t="s">
        <v>603</v>
      </c>
      <c r="G182" s="215">
        <v>5773.8876099999998</v>
      </c>
      <c r="H182" s="215">
        <v>5773.8876099999998</v>
      </c>
      <c r="I182" s="215">
        <v>5773.8876099999998</v>
      </c>
    </row>
    <row r="183" spans="1:9" ht="75">
      <c r="A183" s="213" t="s">
        <v>1102</v>
      </c>
      <c r="B183" s="205" t="s">
        <v>53</v>
      </c>
      <c r="C183" s="205" t="s">
        <v>544</v>
      </c>
      <c r="D183" s="205" t="s">
        <v>599</v>
      </c>
      <c r="E183" s="205" t="s">
        <v>613</v>
      </c>
      <c r="F183" s="205" t="s">
        <v>605</v>
      </c>
      <c r="G183" s="215">
        <v>491.68943999999999</v>
      </c>
      <c r="H183" s="215">
        <v>491.68943999999999</v>
      </c>
      <c r="I183" s="215">
        <v>491.68943999999999</v>
      </c>
    </row>
    <row r="184" spans="1:9" ht="37.5">
      <c r="A184" s="213" t="s">
        <v>1146</v>
      </c>
      <c r="B184" s="205" t="s">
        <v>53</v>
      </c>
      <c r="C184" s="205" t="s">
        <v>544</v>
      </c>
      <c r="D184" s="205" t="s">
        <v>599</v>
      </c>
      <c r="E184" s="205" t="s">
        <v>613</v>
      </c>
      <c r="F184" s="205" t="s">
        <v>609</v>
      </c>
      <c r="G184" s="215">
        <v>2.64</v>
      </c>
      <c r="H184" s="215">
        <v>2.64</v>
      </c>
      <c r="I184" s="215">
        <v>2.64</v>
      </c>
    </row>
    <row r="185" spans="1:9" ht="93.75">
      <c r="A185" s="213" t="s">
        <v>1126</v>
      </c>
      <c r="B185" s="205" t="s">
        <v>53</v>
      </c>
      <c r="C185" s="205" t="s">
        <v>544</v>
      </c>
      <c r="D185" s="205" t="s">
        <v>599</v>
      </c>
      <c r="E185" s="205" t="s">
        <v>722</v>
      </c>
      <c r="F185" s="206"/>
      <c r="G185" s="215">
        <v>130</v>
      </c>
      <c r="H185" s="215">
        <v>130</v>
      </c>
      <c r="I185" s="215">
        <v>130</v>
      </c>
    </row>
    <row r="186" spans="1:9" ht="75">
      <c r="A186" s="213" t="s">
        <v>1176</v>
      </c>
      <c r="B186" s="205" t="s">
        <v>53</v>
      </c>
      <c r="C186" s="205" t="s">
        <v>544</v>
      </c>
      <c r="D186" s="205" t="s">
        <v>599</v>
      </c>
      <c r="E186" s="205" t="s">
        <v>724</v>
      </c>
      <c r="F186" s="206"/>
      <c r="G186" s="215">
        <v>130</v>
      </c>
      <c r="H186" s="215">
        <v>130</v>
      </c>
      <c r="I186" s="215">
        <v>130</v>
      </c>
    </row>
    <row r="187" spans="1:9" ht="75">
      <c r="A187" s="213" t="s">
        <v>1177</v>
      </c>
      <c r="B187" s="205" t="s">
        <v>53</v>
      </c>
      <c r="C187" s="205" t="s">
        <v>544</v>
      </c>
      <c r="D187" s="205" t="s">
        <v>599</v>
      </c>
      <c r="E187" s="205" t="s">
        <v>726</v>
      </c>
      <c r="F187" s="206"/>
      <c r="G187" s="215">
        <v>130</v>
      </c>
      <c r="H187" s="215">
        <v>130</v>
      </c>
      <c r="I187" s="215">
        <v>130</v>
      </c>
    </row>
    <row r="188" spans="1:9" ht="75">
      <c r="A188" s="213" t="s">
        <v>1178</v>
      </c>
      <c r="B188" s="205" t="s">
        <v>53</v>
      </c>
      <c r="C188" s="205" t="s">
        <v>544</v>
      </c>
      <c r="D188" s="205" t="s">
        <v>599</v>
      </c>
      <c r="E188" s="205" t="s">
        <v>728</v>
      </c>
      <c r="F188" s="206"/>
      <c r="G188" s="215">
        <v>130</v>
      </c>
      <c r="H188" s="215">
        <v>130</v>
      </c>
      <c r="I188" s="215">
        <v>130</v>
      </c>
    </row>
    <row r="189" spans="1:9" ht="75">
      <c r="A189" s="213" t="s">
        <v>1102</v>
      </c>
      <c r="B189" s="205" t="s">
        <v>53</v>
      </c>
      <c r="C189" s="205" t="s">
        <v>544</v>
      </c>
      <c r="D189" s="205" t="s">
        <v>599</v>
      </c>
      <c r="E189" s="205" t="s">
        <v>728</v>
      </c>
      <c r="F189" s="205" t="s">
        <v>605</v>
      </c>
      <c r="G189" s="215">
        <v>130</v>
      </c>
      <c r="H189" s="215">
        <v>130</v>
      </c>
      <c r="I189" s="215">
        <v>130</v>
      </c>
    </row>
    <row r="190" spans="1:9" ht="75">
      <c r="A190" s="213" t="s">
        <v>1124</v>
      </c>
      <c r="B190" s="205" t="s">
        <v>53</v>
      </c>
      <c r="C190" s="205" t="s">
        <v>544</v>
      </c>
      <c r="D190" s="205" t="s">
        <v>599</v>
      </c>
      <c r="E190" s="205" t="s">
        <v>1076</v>
      </c>
      <c r="F190" s="206"/>
      <c r="G190" s="215">
        <v>33.4</v>
      </c>
      <c r="H190" s="215">
        <v>33.4</v>
      </c>
      <c r="I190" s="215">
        <v>33.4</v>
      </c>
    </row>
    <row r="191" spans="1:9" ht="37.5">
      <c r="A191" s="213" t="s">
        <v>1122</v>
      </c>
      <c r="B191" s="205" t="s">
        <v>53</v>
      </c>
      <c r="C191" s="205" t="s">
        <v>544</v>
      </c>
      <c r="D191" s="205" t="s">
        <v>599</v>
      </c>
      <c r="E191" s="205" t="s">
        <v>1077</v>
      </c>
      <c r="F191" s="206"/>
      <c r="G191" s="215">
        <v>33.4</v>
      </c>
      <c r="H191" s="215">
        <v>33.4</v>
      </c>
      <c r="I191" s="215">
        <v>33.4</v>
      </c>
    </row>
    <row r="192" spans="1:9" ht="37.5">
      <c r="A192" s="213" t="s">
        <v>1123</v>
      </c>
      <c r="B192" s="205" t="s">
        <v>53</v>
      </c>
      <c r="C192" s="205" t="s">
        <v>544</v>
      </c>
      <c r="D192" s="205" t="s">
        <v>599</v>
      </c>
      <c r="E192" s="205" t="s">
        <v>1077</v>
      </c>
      <c r="F192" s="206"/>
      <c r="G192" s="215">
        <v>33.4</v>
      </c>
      <c r="H192" s="215">
        <v>33.4</v>
      </c>
      <c r="I192" s="215">
        <v>33.4</v>
      </c>
    </row>
    <row r="193" spans="1:9" ht="131.25">
      <c r="A193" s="213" t="s">
        <v>1147</v>
      </c>
      <c r="B193" s="205" t="s">
        <v>53</v>
      </c>
      <c r="C193" s="205" t="s">
        <v>544</v>
      </c>
      <c r="D193" s="205" t="s">
        <v>599</v>
      </c>
      <c r="E193" s="205" t="s">
        <v>1379</v>
      </c>
      <c r="F193" s="206"/>
      <c r="G193" s="215">
        <v>33.4</v>
      </c>
      <c r="H193" s="215">
        <v>33.4</v>
      </c>
      <c r="I193" s="215">
        <v>33.4</v>
      </c>
    </row>
    <row r="194" spans="1:9" ht="75">
      <c r="A194" s="213" t="s">
        <v>1102</v>
      </c>
      <c r="B194" s="205" t="s">
        <v>53</v>
      </c>
      <c r="C194" s="205" t="s">
        <v>544</v>
      </c>
      <c r="D194" s="205" t="s">
        <v>599</v>
      </c>
      <c r="E194" s="205" t="s">
        <v>1379</v>
      </c>
      <c r="F194" s="205" t="s">
        <v>605</v>
      </c>
      <c r="G194" s="215">
        <v>33.4</v>
      </c>
      <c r="H194" s="215">
        <v>33.4</v>
      </c>
      <c r="I194" s="215">
        <v>33.4</v>
      </c>
    </row>
    <row r="195" spans="1:9" ht="56.25">
      <c r="A195" s="213" t="s">
        <v>127</v>
      </c>
      <c r="B195" s="205" t="s">
        <v>27</v>
      </c>
      <c r="C195" s="206"/>
      <c r="D195" s="206"/>
      <c r="E195" s="206"/>
      <c r="F195" s="206"/>
      <c r="G195" s="215">
        <v>244747.26801999999</v>
      </c>
      <c r="H195" s="215">
        <v>166568.83118000001</v>
      </c>
      <c r="I195" s="215">
        <v>166110.92963999999</v>
      </c>
    </row>
    <row r="196" spans="1:9" ht="37.5">
      <c r="A196" s="213" t="s">
        <v>1089</v>
      </c>
      <c r="B196" s="205" t="s">
        <v>27</v>
      </c>
      <c r="C196" s="205" t="s">
        <v>545</v>
      </c>
      <c r="D196" s="206"/>
      <c r="E196" s="206"/>
      <c r="F196" s="206"/>
      <c r="G196" s="215">
        <v>47501.479449999999</v>
      </c>
      <c r="H196" s="215">
        <v>14029.53822</v>
      </c>
      <c r="I196" s="215">
        <v>14029.53822</v>
      </c>
    </row>
    <row r="197" spans="1:9" ht="93.75">
      <c r="A197" s="213" t="s">
        <v>1182</v>
      </c>
      <c r="B197" s="205" t="s">
        <v>27</v>
      </c>
      <c r="C197" s="205" t="s">
        <v>545</v>
      </c>
      <c r="D197" s="205" t="s">
        <v>730</v>
      </c>
      <c r="E197" s="206"/>
      <c r="F197" s="206"/>
      <c r="G197" s="215">
        <v>8190.4992199999997</v>
      </c>
      <c r="H197" s="215">
        <v>8190.4992199999997</v>
      </c>
      <c r="I197" s="215">
        <v>8190.4992199999997</v>
      </c>
    </row>
    <row r="198" spans="1:9" ht="93.75">
      <c r="A198" s="213" t="s">
        <v>1183</v>
      </c>
      <c r="B198" s="205" t="s">
        <v>27</v>
      </c>
      <c r="C198" s="205" t="s">
        <v>545</v>
      </c>
      <c r="D198" s="205" t="s">
        <v>730</v>
      </c>
      <c r="E198" s="205" t="s">
        <v>945</v>
      </c>
      <c r="F198" s="206"/>
      <c r="G198" s="215">
        <v>8190.4992199999997</v>
      </c>
      <c r="H198" s="215">
        <v>8190.4992199999997</v>
      </c>
      <c r="I198" s="215">
        <v>8190.4992199999997</v>
      </c>
    </row>
    <row r="199" spans="1:9" ht="112.5">
      <c r="A199" s="213" t="s">
        <v>1172</v>
      </c>
      <c r="B199" s="205" t="s">
        <v>27</v>
      </c>
      <c r="C199" s="205" t="s">
        <v>545</v>
      </c>
      <c r="D199" s="205" t="s">
        <v>730</v>
      </c>
      <c r="E199" s="205" t="s">
        <v>946</v>
      </c>
      <c r="F199" s="206"/>
      <c r="G199" s="215">
        <v>8190.4992199999997</v>
      </c>
      <c r="H199" s="215">
        <v>8190.4992199999997</v>
      </c>
      <c r="I199" s="215">
        <v>8190.4992199999997</v>
      </c>
    </row>
    <row r="200" spans="1:9" ht="112.5">
      <c r="A200" s="213" t="s">
        <v>1184</v>
      </c>
      <c r="B200" s="205" t="s">
        <v>27</v>
      </c>
      <c r="C200" s="205" t="s">
        <v>545</v>
      </c>
      <c r="D200" s="205" t="s">
        <v>730</v>
      </c>
      <c r="E200" s="205" t="s">
        <v>948</v>
      </c>
      <c r="F200" s="206"/>
      <c r="G200" s="215">
        <v>8190.4992199999997</v>
      </c>
      <c r="H200" s="215">
        <v>8190.4992199999997</v>
      </c>
      <c r="I200" s="215">
        <v>8190.4992199999997</v>
      </c>
    </row>
    <row r="201" spans="1:9" ht="75">
      <c r="A201" s="213" t="s">
        <v>1144</v>
      </c>
      <c r="B201" s="205" t="s">
        <v>27</v>
      </c>
      <c r="C201" s="205" t="s">
        <v>545</v>
      </c>
      <c r="D201" s="205" t="s">
        <v>730</v>
      </c>
      <c r="E201" s="205" t="s">
        <v>950</v>
      </c>
      <c r="F201" s="206"/>
      <c r="G201" s="215">
        <v>8190.4992199999997</v>
      </c>
      <c r="H201" s="215">
        <v>8190.4992199999997</v>
      </c>
      <c r="I201" s="215">
        <v>8190.4992199999997</v>
      </c>
    </row>
    <row r="202" spans="1:9" ht="168.75">
      <c r="A202" s="213" t="s">
        <v>1145</v>
      </c>
      <c r="B202" s="205" t="s">
        <v>27</v>
      </c>
      <c r="C202" s="205" t="s">
        <v>545</v>
      </c>
      <c r="D202" s="205" t="s">
        <v>730</v>
      </c>
      <c r="E202" s="205" t="s">
        <v>950</v>
      </c>
      <c r="F202" s="205" t="s">
        <v>603</v>
      </c>
      <c r="G202" s="215">
        <v>7386.5169999999998</v>
      </c>
      <c r="H202" s="215">
        <v>7386.5169999999998</v>
      </c>
      <c r="I202" s="215">
        <v>7386.5169999999998</v>
      </c>
    </row>
    <row r="203" spans="1:9" ht="75">
      <c r="A203" s="213" t="s">
        <v>1102</v>
      </c>
      <c r="B203" s="205" t="s">
        <v>27</v>
      </c>
      <c r="C203" s="205" t="s">
        <v>545</v>
      </c>
      <c r="D203" s="205" t="s">
        <v>730</v>
      </c>
      <c r="E203" s="205" t="s">
        <v>950</v>
      </c>
      <c r="F203" s="205" t="s">
        <v>605</v>
      </c>
      <c r="G203" s="215">
        <v>794.78222000000005</v>
      </c>
      <c r="H203" s="215">
        <v>794.78222000000005</v>
      </c>
      <c r="I203" s="215">
        <v>794.78222000000005</v>
      </c>
    </row>
    <row r="204" spans="1:9" ht="37.5">
      <c r="A204" s="213" t="s">
        <v>1146</v>
      </c>
      <c r="B204" s="205" t="s">
        <v>27</v>
      </c>
      <c r="C204" s="205" t="s">
        <v>545</v>
      </c>
      <c r="D204" s="205" t="s">
        <v>730</v>
      </c>
      <c r="E204" s="205" t="s">
        <v>950</v>
      </c>
      <c r="F204" s="205" t="s">
        <v>609</v>
      </c>
      <c r="G204" s="215">
        <v>9.1999999999999993</v>
      </c>
      <c r="H204" s="215">
        <v>9.1999999999999993</v>
      </c>
      <c r="I204" s="215">
        <v>9.1999999999999993</v>
      </c>
    </row>
    <row r="205" spans="1:9" ht="18.75">
      <c r="A205" s="213" t="s">
        <v>1185</v>
      </c>
      <c r="B205" s="205" t="s">
        <v>27</v>
      </c>
      <c r="C205" s="205" t="s">
        <v>545</v>
      </c>
      <c r="D205" s="205" t="s">
        <v>697</v>
      </c>
      <c r="E205" s="206"/>
      <c r="F205" s="206"/>
      <c r="G205" s="215">
        <v>5000</v>
      </c>
      <c r="H205" s="215">
        <v>2545</v>
      </c>
      <c r="I205" s="215">
        <v>2545</v>
      </c>
    </row>
    <row r="206" spans="1:9" ht="93.75">
      <c r="A206" s="213" t="s">
        <v>1186</v>
      </c>
      <c r="B206" s="205" t="s">
        <v>27</v>
      </c>
      <c r="C206" s="205" t="s">
        <v>545</v>
      </c>
      <c r="D206" s="205" t="s">
        <v>697</v>
      </c>
      <c r="E206" s="205" t="s">
        <v>1047</v>
      </c>
      <c r="F206" s="206"/>
      <c r="G206" s="215">
        <v>5000</v>
      </c>
      <c r="H206" s="215">
        <v>2545</v>
      </c>
      <c r="I206" s="215">
        <v>2545</v>
      </c>
    </row>
    <row r="207" spans="1:9" ht="56.25">
      <c r="A207" s="213" t="s">
        <v>1052</v>
      </c>
      <c r="B207" s="205" t="s">
        <v>27</v>
      </c>
      <c r="C207" s="205" t="s">
        <v>545</v>
      </c>
      <c r="D207" s="205" t="s">
        <v>697</v>
      </c>
      <c r="E207" s="205" t="s">
        <v>1049</v>
      </c>
      <c r="F207" s="206"/>
      <c r="G207" s="215">
        <v>5000</v>
      </c>
      <c r="H207" s="215">
        <v>2545</v>
      </c>
      <c r="I207" s="215">
        <v>2545</v>
      </c>
    </row>
    <row r="208" spans="1:9" ht="56.25">
      <c r="A208" s="213" t="s">
        <v>1187</v>
      </c>
      <c r="B208" s="205" t="s">
        <v>27</v>
      </c>
      <c r="C208" s="205" t="s">
        <v>545</v>
      </c>
      <c r="D208" s="205" t="s">
        <v>697</v>
      </c>
      <c r="E208" s="205" t="s">
        <v>1049</v>
      </c>
      <c r="F208" s="206"/>
      <c r="G208" s="215">
        <v>5000</v>
      </c>
      <c r="H208" s="215">
        <v>2545</v>
      </c>
      <c r="I208" s="215">
        <v>2545</v>
      </c>
    </row>
    <row r="209" spans="1:9" ht="56.25">
      <c r="A209" s="213" t="s">
        <v>1188</v>
      </c>
      <c r="B209" s="205" t="s">
        <v>27</v>
      </c>
      <c r="C209" s="205" t="s">
        <v>545</v>
      </c>
      <c r="D209" s="205" t="s">
        <v>697</v>
      </c>
      <c r="E209" s="205" t="s">
        <v>1053</v>
      </c>
      <c r="F209" s="206"/>
      <c r="G209" s="215">
        <v>5000</v>
      </c>
      <c r="H209" s="215">
        <v>2545</v>
      </c>
      <c r="I209" s="215">
        <v>2545</v>
      </c>
    </row>
    <row r="210" spans="1:9" ht="37.5">
      <c r="A210" s="213" t="s">
        <v>1146</v>
      </c>
      <c r="B210" s="205" t="s">
        <v>27</v>
      </c>
      <c r="C210" s="205" t="s">
        <v>545</v>
      </c>
      <c r="D210" s="205" t="s">
        <v>697</v>
      </c>
      <c r="E210" s="205" t="s">
        <v>1053</v>
      </c>
      <c r="F210" s="205" t="s">
        <v>609</v>
      </c>
      <c r="G210" s="215">
        <v>5000</v>
      </c>
      <c r="H210" s="215">
        <v>2545</v>
      </c>
      <c r="I210" s="215">
        <v>2545</v>
      </c>
    </row>
    <row r="211" spans="1:9" ht="37.5">
      <c r="A211" s="213" t="s">
        <v>1090</v>
      </c>
      <c r="B211" s="205" t="s">
        <v>27</v>
      </c>
      <c r="C211" s="205" t="s">
        <v>545</v>
      </c>
      <c r="D211" s="205" t="s">
        <v>663</v>
      </c>
      <c r="E211" s="206"/>
      <c r="F211" s="206"/>
      <c r="G211" s="215">
        <v>34310.980230000001</v>
      </c>
      <c r="H211" s="215">
        <v>3294.0390000000002</v>
      </c>
      <c r="I211" s="215">
        <v>3294.0390000000002</v>
      </c>
    </row>
    <row r="212" spans="1:9" ht="93.75">
      <c r="A212" s="213" t="s">
        <v>1183</v>
      </c>
      <c r="B212" s="205" t="s">
        <v>27</v>
      </c>
      <c r="C212" s="205" t="s">
        <v>545</v>
      </c>
      <c r="D212" s="205" t="s">
        <v>663</v>
      </c>
      <c r="E212" s="205" t="s">
        <v>945</v>
      </c>
      <c r="F212" s="206"/>
      <c r="G212" s="215">
        <v>8028.3289999999997</v>
      </c>
      <c r="H212" s="215">
        <v>0</v>
      </c>
      <c r="I212" s="215">
        <v>0</v>
      </c>
    </row>
    <row r="213" spans="1:9" ht="112.5">
      <c r="A213" s="213" t="s">
        <v>1172</v>
      </c>
      <c r="B213" s="205" t="s">
        <v>27</v>
      </c>
      <c r="C213" s="205" t="s">
        <v>545</v>
      </c>
      <c r="D213" s="205" t="s">
        <v>663</v>
      </c>
      <c r="E213" s="205" t="s">
        <v>946</v>
      </c>
      <c r="F213" s="206"/>
      <c r="G213" s="215">
        <v>8028.3289999999997</v>
      </c>
      <c r="H213" s="215">
        <v>0</v>
      </c>
      <c r="I213" s="215">
        <v>0</v>
      </c>
    </row>
    <row r="214" spans="1:9" ht="112.5">
      <c r="A214" s="213" t="s">
        <v>1184</v>
      </c>
      <c r="B214" s="205" t="s">
        <v>27</v>
      </c>
      <c r="C214" s="205" t="s">
        <v>545</v>
      </c>
      <c r="D214" s="205" t="s">
        <v>663</v>
      </c>
      <c r="E214" s="205" t="s">
        <v>948</v>
      </c>
      <c r="F214" s="206"/>
      <c r="G214" s="215">
        <v>8028.3289999999997</v>
      </c>
      <c r="H214" s="215">
        <v>0</v>
      </c>
      <c r="I214" s="215">
        <v>0</v>
      </c>
    </row>
    <row r="215" spans="1:9" ht="56.25">
      <c r="A215" s="213" t="s">
        <v>1094</v>
      </c>
      <c r="B215" s="205" t="s">
        <v>27</v>
      </c>
      <c r="C215" s="205" t="s">
        <v>545</v>
      </c>
      <c r="D215" s="205" t="s">
        <v>663</v>
      </c>
      <c r="E215" s="205" t="s">
        <v>951</v>
      </c>
      <c r="F215" s="206"/>
      <c r="G215" s="215">
        <v>453.48700000000002</v>
      </c>
      <c r="H215" s="215">
        <v>0</v>
      </c>
      <c r="I215" s="215">
        <v>0</v>
      </c>
    </row>
    <row r="216" spans="1:9" ht="75">
      <c r="A216" s="213" t="s">
        <v>1095</v>
      </c>
      <c r="B216" s="205" t="s">
        <v>27</v>
      </c>
      <c r="C216" s="205" t="s">
        <v>545</v>
      </c>
      <c r="D216" s="205" t="s">
        <v>663</v>
      </c>
      <c r="E216" s="205" t="s">
        <v>951</v>
      </c>
      <c r="F216" s="205" t="s">
        <v>549</v>
      </c>
      <c r="G216" s="215">
        <v>453.48700000000002</v>
      </c>
      <c r="H216" s="215">
        <v>0</v>
      </c>
      <c r="I216" s="215">
        <v>0</v>
      </c>
    </row>
    <row r="217" spans="1:9" ht="112.5">
      <c r="A217" s="213" t="s">
        <v>1189</v>
      </c>
      <c r="B217" s="205" t="s">
        <v>27</v>
      </c>
      <c r="C217" s="205" t="s">
        <v>545</v>
      </c>
      <c r="D217" s="205" t="s">
        <v>663</v>
      </c>
      <c r="E217" s="205" t="s">
        <v>953</v>
      </c>
      <c r="F217" s="206"/>
      <c r="G217" s="215">
        <v>5268.4279999999999</v>
      </c>
      <c r="H217" s="215">
        <v>0</v>
      </c>
      <c r="I217" s="215">
        <v>0</v>
      </c>
    </row>
    <row r="218" spans="1:9" ht="75">
      <c r="A218" s="213" t="s">
        <v>1095</v>
      </c>
      <c r="B218" s="205" t="s">
        <v>27</v>
      </c>
      <c r="C218" s="205" t="s">
        <v>545</v>
      </c>
      <c r="D218" s="205" t="s">
        <v>663</v>
      </c>
      <c r="E218" s="205" t="s">
        <v>953</v>
      </c>
      <c r="F218" s="205" t="s">
        <v>549</v>
      </c>
      <c r="G218" s="215">
        <v>5268.4279999999999</v>
      </c>
      <c r="H218" s="215">
        <v>0</v>
      </c>
      <c r="I218" s="215">
        <v>0</v>
      </c>
    </row>
    <row r="219" spans="1:9" ht="93.75">
      <c r="A219" s="213" t="s">
        <v>1190</v>
      </c>
      <c r="B219" s="205" t="s">
        <v>27</v>
      </c>
      <c r="C219" s="205" t="s">
        <v>545</v>
      </c>
      <c r="D219" s="205" t="s">
        <v>663</v>
      </c>
      <c r="E219" s="205" t="s">
        <v>955</v>
      </c>
      <c r="F219" s="206"/>
      <c r="G219" s="215">
        <v>2306.4140000000002</v>
      </c>
      <c r="H219" s="215">
        <v>0</v>
      </c>
      <c r="I219" s="215">
        <v>0</v>
      </c>
    </row>
    <row r="220" spans="1:9" ht="75">
      <c r="A220" s="213" t="s">
        <v>1095</v>
      </c>
      <c r="B220" s="205" t="s">
        <v>27</v>
      </c>
      <c r="C220" s="205" t="s">
        <v>545</v>
      </c>
      <c r="D220" s="205" t="s">
        <v>663</v>
      </c>
      <c r="E220" s="205" t="s">
        <v>955</v>
      </c>
      <c r="F220" s="205" t="s">
        <v>549</v>
      </c>
      <c r="G220" s="215">
        <v>2306.4140000000002</v>
      </c>
      <c r="H220" s="215">
        <v>0</v>
      </c>
      <c r="I220" s="215">
        <v>0</v>
      </c>
    </row>
    <row r="221" spans="1:9" ht="93.75">
      <c r="A221" s="213" t="s">
        <v>1191</v>
      </c>
      <c r="B221" s="205" t="s">
        <v>27</v>
      </c>
      <c r="C221" s="205" t="s">
        <v>545</v>
      </c>
      <c r="D221" s="205" t="s">
        <v>663</v>
      </c>
      <c r="E221" s="205" t="s">
        <v>966</v>
      </c>
      <c r="F221" s="206"/>
      <c r="G221" s="215">
        <v>3237.0390000000002</v>
      </c>
      <c r="H221" s="215">
        <v>3237.0390000000002</v>
      </c>
      <c r="I221" s="215">
        <v>3237.0390000000002</v>
      </c>
    </row>
    <row r="222" spans="1:9" ht="75">
      <c r="A222" s="213" t="s">
        <v>1192</v>
      </c>
      <c r="B222" s="205" t="s">
        <v>27</v>
      </c>
      <c r="C222" s="205" t="s">
        <v>545</v>
      </c>
      <c r="D222" s="205" t="s">
        <v>663</v>
      </c>
      <c r="E222" s="205" t="s">
        <v>968</v>
      </c>
      <c r="F222" s="206"/>
      <c r="G222" s="215">
        <v>3237.0390000000002</v>
      </c>
      <c r="H222" s="215">
        <v>3237.0390000000002</v>
      </c>
      <c r="I222" s="215">
        <v>3237.0390000000002</v>
      </c>
    </row>
    <row r="223" spans="1:9" ht="131.25">
      <c r="A223" s="213" t="s">
        <v>1193</v>
      </c>
      <c r="B223" s="205" t="s">
        <v>27</v>
      </c>
      <c r="C223" s="205" t="s">
        <v>545</v>
      </c>
      <c r="D223" s="205" t="s">
        <v>663</v>
      </c>
      <c r="E223" s="205" t="s">
        <v>982</v>
      </c>
      <c r="F223" s="206"/>
      <c r="G223" s="215">
        <v>3237.0390000000002</v>
      </c>
      <c r="H223" s="215">
        <v>3237.0390000000002</v>
      </c>
      <c r="I223" s="215">
        <v>3237.0390000000002</v>
      </c>
    </row>
    <row r="224" spans="1:9" ht="75">
      <c r="A224" s="213" t="s">
        <v>1194</v>
      </c>
      <c r="B224" s="205" t="s">
        <v>27</v>
      </c>
      <c r="C224" s="205" t="s">
        <v>545</v>
      </c>
      <c r="D224" s="205" t="s">
        <v>663</v>
      </c>
      <c r="E224" s="205" t="s">
        <v>984</v>
      </c>
      <c r="F224" s="206"/>
      <c r="G224" s="215">
        <v>3237.0390000000002</v>
      </c>
      <c r="H224" s="215">
        <v>3237.0390000000002</v>
      </c>
      <c r="I224" s="215">
        <v>3237.0390000000002</v>
      </c>
    </row>
    <row r="225" spans="1:9" ht="168.75">
      <c r="A225" s="213" t="s">
        <v>1145</v>
      </c>
      <c r="B225" s="205" t="s">
        <v>27</v>
      </c>
      <c r="C225" s="205" t="s">
        <v>545</v>
      </c>
      <c r="D225" s="205" t="s">
        <v>663</v>
      </c>
      <c r="E225" s="205" t="s">
        <v>984</v>
      </c>
      <c r="F225" s="205" t="s">
        <v>603</v>
      </c>
      <c r="G225" s="215">
        <v>1860.29</v>
      </c>
      <c r="H225" s="215">
        <v>1860.29</v>
      </c>
      <c r="I225" s="215">
        <v>1860.29</v>
      </c>
    </row>
    <row r="226" spans="1:9" ht="75">
      <c r="A226" s="213" t="s">
        <v>1102</v>
      </c>
      <c r="B226" s="205" t="s">
        <v>27</v>
      </c>
      <c r="C226" s="205" t="s">
        <v>545</v>
      </c>
      <c r="D226" s="205" t="s">
        <v>663</v>
      </c>
      <c r="E226" s="205" t="s">
        <v>984</v>
      </c>
      <c r="F226" s="205" t="s">
        <v>605</v>
      </c>
      <c r="G226" s="215">
        <v>1376.749</v>
      </c>
      <c r="H226" s="215">
        <v>1376.749</v>
      </c>
      <c r="I226" s="215">
        <v>1376.749</v>
      </c>
    </row>
    <row r="227" spans="1:9" ht="75">
      <c r="A227" s="213" t="s">
        <v>1196</v>
      </c>
      <c r="B227" s="205" t="s">
        <v>27</v>
      </c>
      <c r="C227" s="205" t="s">
        <v>545</v>
      </c>
      <c r="D227" s="205" t="s">
        <v>663</v>
      </c>
      <c r="E227" s="205" t="s">
        <v>1055</v>
      </c>
      <c r="F227" s="206"/>
      <c r="G227" s="215">
        <v>7988.6122299999997</v>
      </c>
      <c r="H227" s="215">
        <v>0</v>
      </c>
      <c r="I227" s="215">
        <v>0</v>
      </c>
    </row>
    <row r="228" spans="1:9" ht="37.5">
      <c r="A228" s="213" t="s">
        <v>1122</v>
      </c>
      <c r="B228" s="205" t="s">
        <v>27</v>
      </c>
      <c r="C228" s="205" t="s">
        <v>545</v>
      </c>
      <c r="D228" s="205" t="s">
        <v>663</v>
      </c>
      <c r="E228" s="205" t="s">
        <v>1056</v>
      </c>
      <c r="F228" s="206"/>
      <c r="G228" s="215">
        <v>7988.6122299999997</v>
      </c>
      <c r="H228" s="215">
        <v>0</v>
      </c>
      <c r="I228" s="215">
        <v>0</v>
      </c>
    </row>
    <row r="229" spans="1:9" ht="37.5">
      <c r="A229" s="213" t="s">
        <v>1123</v>
      </c>
      <c r="B229" s="205" t="s">
        <v>27</v>
      </c>
      <c r="C229" s="205" t="s">
        <v>545</v>
      </c>
      <c r="D229" s="205" t="s">
        <v>663</v>
      </c>
      <c r="E229" s="205" t="s">
        <v>1056</v>
      </c>
      <c r="F229" s="206"/>
      <c r="G229" s="215">
        <v>7988.6122299999997</v>
      </c>
      <c r="H229" s="215">
        <v>0</v>
      </c>
      <c r="I229" s="215">
        <v>0</v>
      </c>
    </row>
    <row r="230" spans="1:9" ht="243.75">
      <c r="A230" s="213" t="s">
        <v>1197</v>
      </c>
      <c r="B230" s="205" t="s">
        <v>27</v>
      </c>
      <c r="C230" s="205" t="s">
        <v>545</v>
      </c>
      <c r="D230" s="205" t="s">
        <v>663</v>
      </c>
      <c r="E230" s="205" t="s">
        <v>1058</v>
      </c>
      <c r="F230" s="206"/>
      <c r="G230" s="215">
        <v>2065.9832299999998</v>
      </c>
      <c r="H230" s="215">
        <v>0</v>
      </c>
      <c r="I230" s="215">
        <v>0</v>
      </c>
    </row>
    <row r="231" spans="1:9" ht="37.5">
      <c r="A231" s="213" t="s">
        <v>1146</v>
      </c>
      <c r="B231" s="205" t="s">
        <v>27</v>
      </c>
      <c r="C231" s="205" t="s">
        <v>545</v>
      </c>
      <c r="D231" s="205" t="s">
        <v>663</v>
      </c>
      <c r="E231" s="205" t="s">
        <v>1058</v>
      </c>
      <c r="F231" s="205" t="s">
        <v>609</v>
      </c>
      <c r="G231" s="215">
        <v>2065.9832299999998</v>
      </c>
      <c r="H231" s="215">
        <v>0</v>
      </c>
      <c r="I231" s="215">
        <v>0</v>
      </c>
    </row>
    <row r="232" spans="1:9" ht="206.25">
      <c r="A232" s="213" t="s">
        <v>1198</v>
      </c>
      <c r="B232" s="205" t="s">
        <v>27</v>
      </c>
      <c r="C232" s="205" t="s">
        <v>545</v>
      </c>
      <c r="D232" s="205" t="s">
        <v>663</v>
      </c>
      <c r="E232" s="205" t="s">
        <v>1060</v>
      </c>
      <c r="F232" s="206"/>
      <c r="G232" s="215">
        <v>5922.6289999999999</v>
      </c>
      <c r="H232" s="215">
        <v>0</v>
      </c>
      <c r="I232" s="215">
        <v>0</v>
      </c>
    </row>
    <row r="233" spans="1:9" ht="37.5">
      <c r="A233" s="213" t="s">
        <v>1146</v>
      </c>
      <c r="B233" s="205" t="s">
        <v>27</v>
      </c>
      <c r="C233" s="205" t="s">
        <v>545</v>
      </c>
      <c r="D233" s="205" t="s">
        <v>663</v>
      </c>
      <c r="E233" s="205" t="s">
        <v>1060</v>
      </c>
      <c r="F233" s="205" t="s">
        <v>609</v>
      </c>
      <c r="G233" s="215">
        <v>5922.6289999999999</v>
      </c>
      <c r="H233" s="215">
        <v>0</v>
      </c>
      <c r="I233" s="215">
        <v>0</v>
      </c>
    </row>
    <row r="234" spans="1:9" ht="75">
      <c r="A234" s="213" t="s">
        <v>1124</v>
      </c>
      <c r="B234" s="205" t="s">
        <v>27</v>
      </c>
      <c r="C234" s="205" t="s">
        <v>545</v>
      </c>
      <c r="D234" s="205" t="s">
        <v>663</v>
      </c>
      <c r="E234" s="205" t="s">
        <v>1076</v>
      </c>
      <c r="F234" s="206"/>
      <c r="G234" s="215">
        <v>15057</v>
      </c>
      <c r="H234" s="215">
        <v>57</v>
      </c>
      <c r="I234" s="215">
        <v>57</v>
      </c>
    </row>
    <row r="235" spans="1:9" ht="37.5">
      <c r="A235" s="213" t="s">
        <v>1122</v>
      </c>
      <c r="B235" s="205" t="s">
        <v>27</v>
      </c>
      <c r="C235" s="205" t="s">
        <v>545</v>
      </c>
      <c r="D235" s="205" t="s">
        <v>663</v>
      </c>
      <c r="E235" s="205" t="s">
        <v>1077</v>
      </c>
      <c r="F235" s="206"/>
      <c r="G235" s="215">
        <v>15057</v>
      </c>
      <c r="H235" s="215">
        <v>57</v>
      </c>
      <c r="I235" s="215">
        <v>57</v>
      </c>
    </row>
    <row r="236" spans="1:9" ht="37.5">
      <c r="A236" s="213" t="s">
        <v>1123</v>
      </c>
      <c r="B236" s="205" t="s">
        <v>27</v>
      </c>
      <c r="C236" s="205" t="s">
        <v>545</v>
      </c>
      <c r="D236" s="205" t="s">
        <v>663</v>
      </c>
      <c r="E236" s="205" t="s">
        <v>1077</v>
      </c>
      <c r="F236" s="206"/>
      <c r="G236" s="215">
        <v>15057</v>
      </c>
      <c r="H236" s="215">
        <v>57</v>
      </c>
      <c r="I236" s="215">
        <v>57</v>
      </c>
    </row>
    <row r="237" spans="1:9" ht="131.25">
      <c r="A237" s="213" t="s">
        <v>1147</v>
      </c>
      <c r="B237" s="205" t="s">
        <v>27</v>
      </c>
      <c r="C237" s="205" t="s">
        <v>545</v>
      </c>
      <c r="D237" s="205" t="s">
        <v>663</v>
      </c>
      <c r="E237" s="205" t="s">
        <v>1379</v>
      </c>
      <c r="F237" s="206"/>
      <c r="G237" s="215">
        <v>57</v>
      </c>
      <c r="H237" s="215">
        <v>57</v>
      </c>
      <c r="I237" s="215">
        <v>57</v>
      </c>
    </row>
    <row r="238" spans="1:9" ht="75">
      <c r="A238" s="213" t="s">
        <v>1102</v>
      </c>
      <c r="B238" s="205" t="s">
        <v>27</v>
      </c>
      <c r="C238" s="205" t="s">
        <v>545</v>
      </c>
      <c r="D238" s="205" t="s">
        <v>663</v>
      </c>
      <c r="E238" s="205" t="s">
        <v>1379</v>
      </c>
      <c r="F238" s="205" t="s">
        <v>605</v>
      </c>
      <c r="G238" s="215">
        <v>57</v>
      </c>
      <c r="H238" s="215">
        <v>57</v>
      </c>
      <c r="I238" s="215">
        <v>57</v>
      </c>
    </row>
    <row r="239" spans="1:9" ht="75">
      <c r="A239" s="213" t="s">
        <v>1119</v>
      </c>
      <c r="B239" s="205" t="s">
        <v>27</v>
      </c>
      <c r="C239" s="205" t="s">
        <v>545</v>
      </c>
      <c r="D239" s="205" t="s">
        <v>663</v>
      </c>
      <c r="E239" s="205" t="s">
        <v>1380</v>
      </c>
      <c r="F239" s="206"/>
      <c r="G239" s="215">
        <v>15000</v>
      </c>
      <c r="H239" s="215">
        <v>0</v>
      </c>
      <c r="I239" s="215">
        <v>0</v>
      </c>
    </row>
    <row r="240" spans="1:9" ht="75">
      <c r="A240" s="213" t="s">
        <v>1095</v>
      </c>
      <c r="B240" s="205" t="s">
        <v>27</v>
      </c>
      <c r="C240" s="205" t="s">
        <v>545</v>
      </c>
      <c r="D240" s="205" t="s">
        <v>663</v>
      </c>
      <c r="E240" s="205" t="s">
        <v>1380</v>
      </c>
      <c r="F240" s="205" t="s">
        <v>549</v>
      </c>
      <c r="G240" s="215">
        <v>15000</v>
      </c>
      <c r="H240" s="215">
        <v>0</v>
      </c>
      <c r="I240" s="215">
        <v>0</v>
      </c>
    </row>
    <row r="241" spans="1:9" ht="75">
      <c r="A241" s="213" t="s">
        <v>1199</v>
      </c>
      <c r="B241" s="205" t="s">
        <v>27</v>
      </c>
      <c r="C241" s="205" t="s">
        <v>576</v>
      </c>
      <c r="D241" s="206"/>
      <c r="E241" s="206"/>
      <c r="F241" s="206"/>
      <c r="G241" s="215">
        <v>17810.613000000001</v>
      </c>
      <c r="H241" s="215">
        <v>17360.613000000001</v>
      </c>
      <c r="I241" s="215">
        <v>17360.613000000001</v>
      </c>
    </row>
    <row r="242" spans="1:9" ht="75">
      <c r="A242" s="213" t="s">
        <v>1200</v>
      </c>
      <c r="B242" s="205" t="s">
        <v>27</v>
      </c>
      <c r="C242" s="205" t="s">
        <v>576</v>
      </c>
      <c r="D242" s="205" t="s">
        <v>599</v>
      </c>
      <c r="E242" s="206"/>
      <c r="F242" s="206"/>
      <c r="G242" s="215">
        <v>17810.613000000001</v>
      </c>
      <c r="H242" s="215">
        <v>17360.613000000001</v>
      </c>
      <c r="I242" s="215">
        <v>17360.613000000001</v>
      </c>
    </row>
    <row r="243" spans="1:9" ht="131.25">
      <c r="A243" s="213" t="s">
        <v>1201</v>
      </c>
      <c r="B243" s="205" t="s">
        <v>27</v>
      </c>
      <c r="C243" s="205" t="s">
        <v>576</v>
      </c>
      <c r="D243" s="205" t="s">
        <v>599</v>
      </c>
      <c r="E243" s="205" t="s">
        <v>848</v>
      </c>
      <c r="F243" s="206"/>
      <c r="G243" s="215">
        <v>17810.613000000001</v>
      </c>
      <c r="H243" s="215">
        <v>17360.613000000001</v>
      </c>
      <c r="I243" s="215">
        <v>17360.613000000001</v>
      </c>
    </row>
    <row r="244" spans="1:9" ht="93.75">
      <c r="A244" s="213" t="s">
        <v>1202</v>
      </c>
      <c r="B244" s="205" t="s">
        <v>27</v>
      </c>
      <c r="C244" s="205" t="s">
        <v>576</v>
      </c>
      <c r="D244" s="205" t="s">
        <v>599</v>
      </c>
      <c r="E244" s="205" t="s">
        <v>850</v>
      </c>
      <c r="F244" s="206"/>
      <c r="G244" s="215">
        <v>17316.053</v>
      </c>
      <c r="H244" s="215">
        <v>17116.053</v>
      </c>
      <c r="I244" s="215">
        <v>17116.053</v>
      </c>
    </row>
    <row r="245" spans="1:9" ht="300">
      <c r="A245" s="213" t="s">
        <v>1203</v>
      </c>
      <c r="B245" s="205" t="s">
        <v>27</v>
      </c>
      <c r="C245" s="205" t="s">
        <v>576</v>
      </c>
      <c r="D245" s="205" t="s">
        <v>599</v>
      </c>
      <c r="E245" s="205" t="s">
        <v>852</v>
      </c>
      <c r="F245" s="206"/>
      <c r="G245" s="215">
        <v>17316.053</v>
      </c>
      <c r="H245" s="215">
        <v>17116.053</v>
      </c>
      <c r="I245" s="215">
        <v>17116.053</v>
      </c>
    </row>
    <row r="246" spans="1:9" ht="225">
      <c r="A246" s="213" t="s">
        <v>1204</v>
      </c>
      <c r="B246" s="205" t="s">
        <v>27</v>
      </c>
      <c r="C246" s="205" t="s">
        <v>576</v>
      </c>
      <c r="D246" s="205" t="s">
        <v>599</v>
      </c>
      <c r="E246" s="205" t="s">
        <v>855</v>
      </c>
      <c r="F246" s="206"/>
      <c r="G246" s="215">
        <v>17271.053</v>
      </c>
      <c r="H246" s="215">
        <v>17071.053</v>
      </c>
      <c r="I246" s="215">
        <v>17071.053</v>
      </c>
    </row>
    <row r="247" spans="1:9" ht="168.75">
      <c r="A247" s="213" t="s">
        <v>1145</v>
      </c>
      <c r="B247" s="205" t="s">
        <v>27</v>
      </c>
      <c r="C247" s="205" t="s">
        <v>576</v>
      </c>
      <c r="D247" s="205" t="s">
        <v>599</v>
      </c>
      <c r="E247" s="205" t="s">
        <v>855</v>
      </c>
      <c r="F247" s="205" t="s">
        <v>603</v>
      </c>
      <c r="G247" s="215">
        <v>15681.567999999999</v>
      </c>
      <c r="H247" s="215">
        <v>15681.567999999999</v>
      </c>
      <c r="I247" s="215">
        <v>15681.567999999999</v>
      </c>
    </row>
    <row r="248" spans="1:9" ht="75">
      <c r="A248" s="213" t="s">
        <v>1102</v>
      </c>
      <c r="B248" s="205" t="s">
        <v>27</v>
      </c>
      <c r="C248" s="205" t="s">
        <v>576</v>
      </c>
      <c r="D248" s="205" t="s">
        <v>599</v>
      </c>
      <c r="E248" s="205" t="s">
        <v>855</v>
      </c>
      <c r="F248" s="205" t="s">
        <v>605</v>
      </c>
      <c r="G248" s="215">
        <v>1540.664</v>
      </c>
      <c r="H248" s="215">
        <v>1340.664</v>
      </c>
      <c r="I248" s="215">
        <v>1340.664</v>
      </c>
    </row>
    <row r="249" spans="1:9" ht="37.5">
      <c r="A249" s="213" t="s">
        <v>1146</v>
      </c>
      <c r="B249" s="205" t="s">
        <v>27</v>
      </c>
      <c r="C249" s="205" t="s">
        <v>576</v>
      </c>
      <c r="D249" s="205" t="s">
        <v>599</v>
      </c>
      <c r="E249" s="205" t="s">
        <v>855</v>
      </c>
      <c r="F249" s="205" t="s">
        <v>609</v>
      </c>
      <c r="G249" s="215">
        <v>48.820999999999998</v>
      </c>
      <c r="H249" s="215">
        <v>48.820999999999998</v>
      </c>
      <c r="I249" s="215">
        <v>48.820999999999998</v>
      </c>
    </row>
    <row r="250" spans="1:9" ht="93.75">
      <c r="A250" s="213" t="s">
        <v>1205</v>
      </c>
      <c r="B250" s="205" t="s">
        <v>27</v>
      </c>
      <c r="C250" s="205" t="s">
        <v>576</v>
      </c>
      <c r="D250" s="205" t="s">
        <v>599</v>
      </c>
      <c r="E250" s="205" t="s">
        <v>857</v>
      </c>
      <c r="F250" s="206"/>
      <c r="G250" s="215">
        <v>45</v>
      </c>
      <c r="H250" s="215">
        <v>45</v>
      </c>
      <c r="I250" s="215">
        <v>45</v>
      </c>
    </row>
    <row r="251" spans="1:9" ht="75">
      <c r="A251" s="213" t="s">
        <v>1102</v>
      </c>
      <c r="B251" s="205" t="s">
        <v>27</v>
      </c>
      <c r="C251" s="205" t="s">
        <v>576</v>
      </c>
      <c r="D251" s="205" t="s">
        <v>599</v>
      </c>
      <c r="E251" s="205" t="s">
        <v>857</v>
      </c>
      <c r="F251" s="205" t="s">
        <v>605</v>
      </c>
      <c r="G251" s="215">
        <v>45</v>
      </c>
      <c r="H251" s="215">
        <v>45</v>
      </c>
      <c r="I251" s="215">
        <v>45</v>
      </c>
    </row>
    <row r="252" spans="1:9" ht="93.75">
      <c r="A252" s="213" t="s">
        <v>1206</v>
      </c>
      <c r="B252" s="205" t="s">
        <v>27</v>
      </c>
      <c r="C252" s="205" t="s">
        <v>576</v>
      </c>
      <c r="D252" s="205" t="s">
        <v>599</v>
      </c>
      <c r="E252" s="205" t="s">
        <v>859</v>
      </c>
      <c r="F252" s="206"/>
      <c r="G252" s="215">
        <v>494.56</v>
      </c>
      <c r="H252" s="215">
        <v>244.56</v>
      </c>
      <c r="I252" s="215">
        <v>244.56</v>
      </c>
    </row>
    <row r="253" spans="1:9" ht="168.75">
      <c r="A253" s="213" t="s">
        <v>1207</v>
      </c>
      <c r="B253" s="205" t="s">
        <v>27</v>
      </c>
      <c r="C253" s="205" t="s">
        <v>576</v>
      </c>
      <c r="D253" s="205" t="s">
        <v>599</v>
      </c>
      <c r="E253" s="205" t="s">
        <v>861</v>
      </c>
      <c r="F253" s="206"/>
      <c r="G253" s="215">
        <v>244.56</v>
      </c>
      <c r="H253" s="215">
        <v>244.56</v>
      </c>
      <c r="I253" s="215">
        <v>244.56</v>
      </c>
    </row>
    <row r="254" spans="1:9" ht="93.75">
      <c r="A254" s="213" t="s">
        <v>1208</v>
      </c>
      <c r="B254" s="205" t="s">
        <v>27</v>
      </c>
      <c r="C254" s="205" t="s">
        <v>576</v>
      </c>
      <c r="D254" s="205" t="s">
        <v>599</v>
      </c>
      <c r="E254" s="205" t="s">
        <v>863</v>
      </c>
      <c r="F254" s="206"/>
      <c r="G254" s="215">
        <v>244.56</v>
      </c>
      <c r="H254" s="215">
        <v>244.56</v>
      </c>
      <c r="I254" s="215">
        <v>244.56</v>
      </c>
    </row>
    <row r="255" spans="1:9" ht="75">
      <c r="A255" s="213" t="s">
        <v>1102</v>
      </c>
      <c r="B255" s="205" t="s">
        <v>27</v>
      </c>
      <c r="C255" s="205" t="s">
        <v>576</v>
      </c>
      <c r="D255" s="205" t="s">
        <v>599</v>
      </c>
      <c r="E255" s="205" t="s">
        <v>863</v>
      </c>
      <c r="F255" s="205" t="s">
        <v>605</v>
      </c>
      <c r="G255" s="215">
        <v>244.56</v>
      </c>
      <c r="H255" s="215">
        <v>244.56</v>
      </c>
      <c r="I255" s="215">
        <v>244.56</v>
      </c>
    </row>
    <row r="256" spans="1:9" ht="243.75">
      <c r="A256" s="213" t="s">
        <v>1407</v>
      </c>
      <c r="B256" s="205" t="s">
        <v>27</v>
      </c>
      <c r="C256" s="205" t="s">
        <v>576</v>
      </c>
      <c r="D256" s="205" t="s">
        <v>599</v>
      </c>
      <c r="E256" s="205" t="s">
        <v>1370</v>
      </c>
      <c r="F256" s="206"/>
      <c r="G256" s="215">
        <v>250</v>
      </c>
      <c r="H256" s="215">
        <v>0</v>
      </c>
      <c r="I256" s="215">
        <v>0</v>
      </c>
    </row>
    <row r="257" spans="1:9" ht="131.25">
      <c r="A257" s="213" t="s">
        <v>1408</v>
      </c>
      <c r="B257" s="205" t="s">
        <v>27</v>
      </c>
      <c r="C257" s="205" t="s">
        <v>576</v>
      </c>
      <c r="D257" s="205" t="s">
        <v>599</v>
      </c>
      <c r="E257" s="205" t="s">
        <v>1371</v>
      </c>
      <c r="F257" s="206"/>
      <c r="G257" s="215">
        <v>250</v>
      </c>
      <c r="H257" s="215">
        <v>0</v>
      </c>
      <c r="I257" s="215">
        <v>0</v>
      </c>
    </row>
    <row r="258" spans="1:9" ht="75">
      <c r="A258" s="213" t="s">
        <v>1102</v>
      </c>
      <c r="B258" s="205" t="s">
        <v>27</v>
      </c>
      <c r="C258" s="205" t="s">
        <v>576</v>
      </c>
      <c r="D258" s="205" t="s">
        <v>599</v>
      </c>
      <c r="E258" s="205" t="s">
        <v>1371</v>
      </c>
      <c r="F258" s="205" t="s">
        <v>605</v>
      </c>
      <c r="G258" s="215">
        <v>250</v>
      </c>
      <c r="H258" s="215">
        <v>0</v>
      </c>
      <c r="I258" s="215">
        <v>0</v>
      </c>
    </row>
    <row r="259" spans="1:9" ht="37.5">
      <c r="A259" s="213" t="s">
        <v>1097</v>
      </c>
      <c r="B259" s="205" t="s">
        <v>27</v>
      </c>
      <c r="C259" s="205" t="s">
        <v>640</v>
      </c>
      <c r="D259" s="206"/>
      <c r="E259" s="206"/>
      <c r="F259" s="206"/>
      <c r="G259" s="215">
        <v>94815.101809999993</v>
      </c>
      <c r="H259" s="215">
        <v>81346.900899999993</v>
      </c>
      <c r="I259" s="215">
        <v>80888.999360000002</v>
      </c>
    </row>
    <row r="260" spans="1:9" ht="37.5">
      <c r="A260" s="213" t="s">
        <v>1209</v>
      </c>
      <c r="B260" s="205" t="s">
        <v>27</v>
      </c>
      <c r="C260" s="205" t="s">
        <v>640</v>
      </c>
      <c r="D260" s="205" t="s">
        <v>719</v>
      </c>
      <c r="E260" s="206"/>
      <c r="F260" s="206"/>
      <c r="G260" s="215">
        <v>188.27099999999999</v>
      </c>
      <c r="H260" s="215">
        <v>102.393</v>
      </c>
      <c r="I260" s="215">
        <v>102.393</v>
      </c>
    </row>
    <row r="261" spans="1:9" ht="75">
      <c r="A261" s="213" t="s">
        <v>1409</v>
      </c>
      <c r="B261" s="205" t="s">
        <v>27</v>
      </c>
      <c r="C261" s="205" t="s">
        <v>640</v>
      </c>
      <c r="D261" s="205" t="s">
        <v>719</v>
      </c>
      <c r="E261" s="205" t="s">
        <v>922</v>
      </c>
      <c r="F261" s="206"/>
      <c r="G261" s="215">
        <v>188.27099999999999</v>
      </c>
      <c r="H261" s="215">
        <v>102.393</v>
      </c>
      <c r="I261" s="215">
        <v>102.393</v>
      </c>
    </row>
    <row r="262" spans="1:9" ht="75">
      <c r="A262" s="213" t="s">
        <v>1410</v>
      </c>
      <c r="B262" s="205" t="s">
        <v>27</v>
      </c>
      <c r="C262" s="205" t="s">
        <v>640</v>
      </c>
      <c r="D262" s="205" t="s">
        <v>719</v>
      </c>
      <c r="E262" s="205" t="s">
        <v>922</v>
      </c>
      <c r="F262" s="206"/>
      <c r="G262" s="215">
        <v>188.27099999999999</v>
      </c>
      <c r="H262" s="215">
        <v>102.393</v>
      </c>
      <c r="I262" s="215">
        <v>102.393</v>
      </c>
    </row>
    <row r="263" spans="1:9" ht="93.75">
      <c r="A263" s="213" t="s">
        <v>1210</v>
      </c>
      <c r="B263" s="205" t="s">
        <v>27</v>
      </c>
      <c r="C263" s="205" t="s">
        <v>640</v>
      </c>
      <c r="D263" s="205" t="s">
        <v>719</v>
      </c>
      <c r="E263" s="205" t="s">
        <v>936</v>
      </c>
      <c r="F263" s="206"/>
      <c r="G263" s="215">
        <v>188.27099999999999</v>
      </c>
      <c r="H263" s="215">
        <v>102.393</v>
      </c>
      <c r="I263" s="215">
        <v>102.393</v>
      </c>
    </row>
    <row r="264" spans="1:9" ht="225">
      <c r="A264" s="213" t="s">
        <v>1211</v>
      </c>
      <c r="B264" s="205" t="s">
        <v>27</v>
      </c>
      <c r="C264" s="205" t="s">
        <v>640</v>
      </c>
      <c r="D264" s="205" t="s">
        <v>719</v>
      </c>
      <c r="E264" s="205" t="s">
        <v>939</v>
      </c>
      <c r="F264" s="206"/>
      <c r="G264" s="215">
        <v>188.27099999999999</v>
      </c>
      <c r="H264" s="215">
        <v>102.393</v>
      </c>
      <c r="I264" s="215">
        <v>102.393</v>
      </c>
    </row>
    <row r="265" spans="1:9" ht="75">
      <c r="A265" s="213" t="s">
        <v>1095</v>
      </c>
      <c r="B265" s="205" t="s">
        <v>27</v>
      </c>
      <c r="C265" s="205" t="s">
        <v>640</v>
      </c>
      <c r="D265" s="205" t="s">
        <v>719</v>
      </c>
      <c r="E265" s="205" t="s">
        <v>939</v>
      </c>
      <c r="F265" s="205" t="s">
        <v>549</v>
      </c>
      <c r="G265" s="215">
        <v>188.27099999999999</v>
      </c>
      <c r="H265" s="215">
        <v>102.393</v>
      </c>
      <c r="I265" s="215">
        <v>102.393</v>
      </c>
    </row>
    <row r="266" spans="1:9" ht="18.75">
      <c r="A266" s="213" t="s">
        <v>1212</v>
      </c>
      <c r="B266" s="205" t="s">
        <v>27</v>
      </c>
      <c r="C266" s="205" t="s">
        <v>640</v>
      </c>
      <c r="D266" s="205" t="s">
        <v>730</v>
      </c>
      <c r="E266" s="206"/>
      <c r="F266" s="206"/>
      <c r="G266" s="215">
        <v>8416.9921300000005</v>
      </c>
      <c r="H266" s="215">
        <v>8605.1178999999993</v>
      </c>
      <c r="I266" s="215">
        <v>8147.2163600000003</v>
      </c>
    </row>
    <row r="267" spans="1:9" ht="75">
      <c r="A267" s="213" t="s">
        <v>1105</v>
      </c>
      <c r="B267" s="205" t="s">
        <v>27</v>
      </c>
      <c r="C267" s="205" t="s">
        <v>640</v>
      </c>
      <c r="D267" s="205" t="s">
        <v>730</v>
      </c>
      <c r="E267" s="205" t="s">
        <v>887</v>
      </c>
      <c r="F267" s="206"/>
      <c r="G267" s="215">
        <v>8416.9921300000005</v>
      </c>
      <c r="H267" s="215">
        <v>8605.1178999999993</v>
      </c>
      <c r="I267" s="215">
        <v>8147.2163600000003</v>
      </c>
    </row>
    <row r="268" spans="1:9" ht="75">
      <c r="A268" s="213" t="s">
        <v>1213</v>
      </c>
      <c r="B268" s="205" t="s">
        <v>27</v>
      </c>
      <c r="C268" s="205" t="s">
        <v>640</v>
      </c>
      <c r="D268" s="205" t="s">
        <v>730</v>
      </c>
      <c r="E268" s="205" t="s">
        <v>916</v>
      </c>
      <c r="F268" s="206"/>
      <c r="G268" s="215">
        <v>8416.9921300000005</v>
      </c>
      <c r="H268" s="215">
        <v>8605.1178999999993</v>
      </c>
      <c r="I268" s="215">
        <v>8147.2163600000003</v>
      </c>
    </row>
    <row r="269" spans="1:9" ht="56.25">
      <c r="A269" s="213" t="s">
        <v>1214</v>
      </c>
      <c r="B269" s="205" t="s">
        <v>27</v>
      </c>
      <c r="C269" s="205" t="s">
        <v>640</v>
      </c>
      <c r="D269" s="205" t="s">
        <v>730</v>
      </c>
      <c r="E269" s="205" t="s">
        <v>918</v>
      </c>
      <c r="F269" s="206"/>
      <c r="G269" s="215">
        <v>8416.9921300000005</v>
      </c>
      <c r="H269" s="215">
        <v>8605.1178999999993</v>
      </c>
      <c r="I269" s="215">
        <v>8147.2163600000003</v>
      </c>
    </row>
    <row r="270" spans="1:9" ht="75">
      <c r="A270" s="213" t="s">
        <v>1215</v>
      </c>
      <c r="B270" s="205" t="s">
        <v>27</v>
      </c>
      <c r="C270" s="205" t="s">
        <v>640</v>
      </c>
      <c r="D270" s="205" t="s">
        <v>730</v>
      </c>
      <c r="E270" s="205" t="s">
        <v>921</v>
      </c>
      <c r="F270" s="206"/>
      <c r="G270" s="215">
        <v>8416.9921300000005</v>
      </c>
      <c r="H270" s="215">
        <v>8605.1178999999993</v>
      </c>
      <c r="I270" s="215">
        <v>8147.2163600000003</v>
      </c>
    </row>
    <row r="271" spans="1:9" ht="75">
      <c r="A271" s="213" t="s">
        <v>1095</v>
      </c>
      <c r="B271" s="205" t="s">
        <v>27</v>
      </c>
      <c r="C271" s="205" t="s">
        <v>640</v>
      </c>
      <c r="D271" s="205" t="s">
        <v>730</v>
      </c>
      <c r="E271" s="205" t="s">
        <v>921</v>
      </c>
      <c r="F271" s="205" t="s">
        <v>549</v>
      </c>
      <c r="G271" s="215">
        <v>8416.9921300000005</v>
      </c>
      <c r="H271" s="215">
        <v>8605.1178999999993</v>
      </c>
      <c r="I271" s="215">
        <v>8147.2163600000003</v>
      </c>
    </row>
    <row r="272" spans="1:9" ht="37.5">
      <c r="A272" s="213" t="s">
        <v>1216</v>
      </c>
      <c r="B272" s="205" t="s">
        <v>27</v>
      </c>
      <c r="C272" s="205" t="s">
        <v>640</v>
      </c>
      <c r="D272" s="205" t="s">
        <v>599</v>
      </c>
      <c r="E272" s="206"/>
      <c r="F272" s="206"/>
      <c r="G272" s="215">
        <v>86209.838680000001</v>
      </c>
      <c r="H272" s="215">
        <v>72639.39</v>
      </c>
      <c r="I272" s="215">
        <v>72639.39</v>
      </c>
    </row>
    <row r="273" spans="1:9" ht="75">
      <c r="A273" s="213" t="s">
        <v>1217</v>
      </c>
      <c r="B273" s="205" t="s">
        <v>27</v>
      </c>
      <c r="C273" s="205" t="s">
        <v>640</v>
      </c>
      <c r="D273" s="205" t="s">
        <v>599</v>
      </c>
      <c r="E273" s="205" t="s">
        <v>824</v>
      </c>
      <c r="F273" s="206"/>
      <c r="G273" s="215">
        <v>86209.838680000001</v>
      </c>
      <c r="H273" s="215">
        <v>72639.39</v>
      </c>
      <c r="I273" s="215">
        <v>72639.39</v>
      </c>
    </row>
    <row r="274" spans="1:9" ht="131.25">
      <c r="A274" s="213" t="s">
        <v>1218</v>
      </c>
      <c r="B274" s="205" t="s">
        <v>27</v>
      </c>
      <c r="C274" s="205" t="s">
        <v>640</v>
      </c>
      <c r="D274" s="205" t="s">
        <v>599</v>
      </c>
      <c r="E274" s="205" t="s">
        <v>826</v>
      </c>
      <c r="F274" s="206"/>
      <c r="G274" s="215">
        <v>78507.838680000001</v>
      </c>
      <c r="H274" s="215">
        <v>72639.39</v>
      </c>
      <c r="I274" s="215">
        <v>72639.39</v>
      </c>
    </row>
    <row r="275" spans="1:9" ht="150">
      <c r="A275" s="213" t="s">
        <v>1219</v>
      </c>
      <c r="B275" s="205" t="s">
        <v>27</v>
      </c>
      <c r="C275" s="205" t="s">
        <v>640</v>
      </c>
      <c r="D275" s="205" t="s">
        <v>599</v>
      </c>
      <c r="E275" s="205" t="s">
        <v>828</v>
      </c>
      <c r="F275" s="206"/>
      <c r="G275" s="215">
        <v>78507.838680000001</v>
      </c>
      <c r="H275" s="215">
        <v>72639.39</v>
      </c>
      <c r="I275" s="215">
        <v>72639.39</v>
      </c>
    </row>
    <row r="276" spans="1:9" ht="56.25">
      <c r="A276" s="213" t="s">
        <v>1094</v>
      </c>
      <c r="B276" s="205" t="s">
        <v>27</v>
      </c>
      <c r="C276" s="205" t="s">
        <v>640</v>
      </c>
      <c r="D276" s="205" t="s">
        <v>599</v>
      </c>
      <c r="E276" s="205" t="s">
        <v>830</v>
      </c>
      <c r="F276" s="206"/>
      <c r="G276" s="215">
        <v>4369.4470000000001</v>
      </c>
      <c r="H276" s="215">
        <v>4369.4470000000001</v>
      </c>
      <c r="I276" s="215">
        <v>4369.4470000000001</v>
      </c>
    </row>
    <row r="277" spans="1:9" ht="75">
      <c r="A277" s="213" t="s">
        <v>1095</v>
      </c>
      <c r="B277" s="205" t="s">
        <v>27</v>
      </c>
      <c r="C277" s="205" t="s">
        <v>640</v>
      </c>
      <c r="D277" s="205" t="s">
        <v>599</v>
      </c>
      <c r="E277" s="205" t="s">
        <v>830</v>
      </c>
      <c r="F277" s="205" t="s">
        <v>549</v>
      </c>
      <c r="G277" s="215">
        <v>4369.4470000000001</v>
      </c>
      <c r="H277" s="215">
        <v>4369.4470000000001</v>
      </c>
      <c r="I277" s="215">
        <v>4369.4470000000001</v>
      </c>
    </row>
    <row r="278" spans="1:9" ht="131.25">
      <c r="A278" s="213" t="s">
        <v>1220</v>
      </c>
      <c r="B278" s="205" t="s">
        <v>27</v>
      </c>
      <c r="C278" s="205" t="s">
        <v>640</v>
      </c>
      <c r="D278" s="205" t="s">
        <v>599</v>
      </c>
      <c r="E278" s="205" t="s">
        <v>832</v>
      </c>
      <c r="F278" s="206"/>
      <c r="G278" s="215">
        <f>69138.39168-2000</f>
        <v>67138.391680000001</v>
      </c>
      <c r="H278" s="215">
        <v>68269.942999999999</v>
      </c>
      <c r="I278" s="215">
        <v>68269.942999999999</v>
      </c>
    </row>
    <row r="279" spans="1:9" ht="75">
      <c r="A279" s="213" t="s">
        <v>1095</v>
      </c>
      <c r="B279" s="205" t="s">
        <v>27</v>
      </c>
      <c r="C279" s="205" t="s">
        <v>640</v>
      </c>
      <c r="D279" s="205" t="s">
        <v>599</v>
      </c>
      <c r="E279" s="205" t="s">
        <v>832</v>
      </c>
      <c r="F279" s="205" t="s">
        <v>549</v>
      </c>
      <c r="G279" s="215">
        <f>69138.39168-2000</f>
        <v>67138.391680000001</v>
      </c>
      <c r="H279" s="215">
        <v>68269.942999999999</v>
      </c>
      <c r="I279" s="215">
        <v>68269.942999999999</v>
      </c>
    </row>
    <row r="280" spans="1:9" ht="75">
      <c r="A280" s="213" t="s">
        <v>1411</v>
      </c>
      <c r="B280" s="205" t="s">
        <v>27</v>
      </c>
      <c r="C280" s="205" t="s">
        <v>640</v>
      </c>
      <c r="D280" s="205" t="s">
        <v>599</v>
      </c>
      <c r="E280" s="205" t="s">
        <v>1369</v>
      </c>
      <c r="F280" s="206"/>
      <c r="G280" s="215">
        <f>5000+2000</f>
        <v>7000</v>
      </c>
      <c r="H280" s="215">
        <v>0</v>
      </c>
      <c r="I280" s="215">
        <v>0</v>
      </c>
    </row>
    <row r="281" spans="1:9" ht="75">
      <c r="A281" s="213" t="s">
        <v>1095</v>
      </c>
      <c r="B281" s="205" t="s">
        <v>27</v>
      </c>
      <c r="C281" s="205" t="s">
        <v>640</v>
      </c>
      <c r="D281" s="205" t="s">
        <v>599</v>
      </c>
      <c r="E281" s="205" t="s">
        <v>1369</v>
      </c>
      <c r="F281" s="205" t="s">
        <v>549</v>
      </c>
      <c r="G281" s="215">
        <f>5000+2000</f>
        <v>7000</v>
      </c>
      <c r="H281" s="215">
        <v>0</v>
      </c>
      <c r="I281" s="215">
        <v>0</v>
      </c>
    </row>
    <row r="282" spans="1:9" ht="112.5">
      <c r="A282" s="213" t="s">
        <v>1223</v>
      </c>
      <c r="B282" s="205" t="s">
        <v>27</v>
      </c>
      <c r="C282" s="205" t="s">
        <v>640</v>
      </c>
      <c r="D282" s="205" t="s">
        <v>599</v>
      </c>
      <c r="E282" s="205" t="s">
        <v>835</v>
      </c>
      <c r="F282" s="206"/>
      <c r="G282" s="215">
        <v>7702</v>
      </c>
      <c r="H282" s="215">
        <v>0</v>
      </c>
      <c r="I282" s="215">
        <v>0</v>
      </c>
    </row>
    <row r="283" spans="1:9" ht="168.75">
      <c r="A283" s="213" t="s">
        <v>1224</v>
      </c>
      <c r="B283" s="205" t="s">
        <v>27</v>
      </c>
      <c r="C283" s="205" t="s">
        <v>640</v>
      </c>
      <c r="D283" s="205" t="s">
        <v>599</v>
      </c>
      <c r="E283" s="205" t="s">
        <v>837</v>
      </c>
      <c r="F283" s="206"/>
      <c r="G283" s="215">
        <v>7702</v>
      </c>
      <c r="H283" s="215">
        <v>0</v>
      </c>
      <c r="I283" s="215">
        <v>0</v>
      </c>
    </row>
    <row r="284" spans="1:9" ht="56.25">
      <c r="A284" s="213" t="s">
        <v>1221</v>
      </c>
      <c r="B284" s="205" t="s">
        <v>27</v>
      </c>
      <c r="C284" s="205" t="s">
        <v>640</v>
      </c>
      <c r="D284" s="205" t="s">
        <v>599</v>
      </c>
      <c r="E284" s="205" t="s">
        <v>838</v>
      </c>
      <c r="F284" s="206"/>
      <c r="G284" s="215">
        <v>3202</v>
      </c>
      <c r="H284" s="215">
        <v>0</v>
      </c>
      <c r="I284" s="215">
        <v>0</v>
      </c>
    </row>
    <row r="285" spans="1:9" ht="75">
      <c r="A285" s="213" t="s">
        <v>1095</v>
      </c>
      <c r="B285" s="205" t="s">
        <v>27</v>
      </c>
      <c r="C285" s="205" t="s">
        <v>640</v>
      </c>
      <c r="D285" s="205" t="s">
        <v>599</v>
      </c>
      <c r="E285" s="205" t="s">
        <v>838</v>
      </c>
      <c r="F285" s="205" t="s">
        <v>549</v>
      </c>
      <c r="G285" s="215">
        <v>3202</v>
      </c>
      <c r="H285" s="215">
        <v>0</v>
      </c>
      <c r="I285" s="215">
        <v>0</v>
      </c>
    </row>
    <row r="286" spans="1:9" ht="131.25">
      <c r="A286" s="213" t="s">
        <v>1222</v>
      </c>
      <c r="B286" s="205" t="s">
        <v>27</v>
      </c>
      <c r="C286" s="205" t="s">
        <v>640</v>
      </c>
      <c r="D286" s="205" t="s">
        <v>599</v>
      </c>
      <c r="E286" s="205" t="s">
        <v>839</v>
      </c>
      <c r="F286" s="206"/>
      <c r="G286" s="215">
        <v>4500</v>
      </c>
      <c r="H286" s="215">
        <v>0</v>
      </c>
      <c r="I286" s="215">
        <v>0</v>
      </c>
    </row>
    <row r="287" spans="1:9" ht="75">
      <c r="A287" s="213" t="s">
        <v>1095</v>
      </c>
      <c r="B287" s="205" t="s">
        <v>27</v>
      </c>
      <c r="C287" s="205" t="s">
        <v>640</v>
      </c>
      <c r="D287" s="205" t="s">
        <v>599</v>
      </c>
      <c r="E287" s="205" t="s">
        <v>839</v>
      </c>
      <c r="F287" s="205" t="s">
        <v>549</v>
      </c>
      <c r="G287" s="215">
        <v>4500</v>
      </c>
      <c r="H287" s="215">
        <v>0</v>
      </c>
      <c r="I287" s="215">
        <v>0</v>
      </c>
    </row>
    <row r="288" spans="1:9" ht="37.5">
      <c r="A288" s="213" t="s">
        <v>1103</v>
      </c>
      <c r="B288" s="205" t="s">
        <v>27</v>
      </c>
      <c r="C288" s="205" t="s">
        <v>719</v>
      </c>
      <c r="D288" s="206"/>
      <c r="E288" s="206"/>
      <c r="F288" s="206"/>
      <c r="G288" s="215">
        <v>80270.853759999998</v>
      </c>
      <c r="H288" s="215">
        <v>53831.779060000001</v>
      </c>
      <c r="I288" s="215">
        <v>53831.779060000001</v>
      </c>
    </row>
    <row r="289" spans="1:9" ht="18.75">
      <c r="A289" s="213" t="s">
        <v>1225</v>
      </c>
      <c r="B289" s="205" t="s">
        <v>27</v>
      </c>
      <c r="C289" s="205" t="s">
        <v>719</v>
      </c>
      <c r="D289" s="205" t="s">
        <v>545</v>
      </c>
      <c r="E289" s="206"/>
      <c r="F289" s="206"/>
      <c r="G289" s="215">
        <v>200</v>
      </c>
      <c r="H289" s="215">
        <v>200</v>
      </c>
      <c r="I289" s="215">
        <v>200</v>
      </c>
    </row>
    <row r="290" spans="1:9" ht="131.25">
      <c r="A290" s="213" t="s">
        <v>1226</v>
      </c>
      <c r="B290" s="205" t="s">
        <v>27</v>
      </c>
      <c r="C290" s="205" t="s">
        <v>719</v>
      </c>
      <c r="D290" s="205" t="s">
        <v>545</v>
      </c>
      <c r="E290" s="205" t="s">
        <v>771</v>
      </c>
      <c r="F290" s="206"/>
      <c r="G290" s="215">
        <v>200</v>
      </c>
      <c r="H290" s="215">
        <v>200</v>
      </c>
      <c r="I290" s="215">
        <v>200</v>
      </c>
    </row>
    <row r="291" spans="1:9" ht="18.75">
      <c r="A291" s="213" t="s">
        <v>1227</v>
      </c>
      <c r="B291" s="205" t="s">
        <v>27</v>
      </c>
      <c r="C291" s="205" t="s">
        <v>719</v>
      </c>
      <c r="D291" s="205" t="s">
        <v>545</v>
      </c>
      <c r="E291" s="205" t="s">
        <v>773</v>
      </c>
      <c r="F291" s="206"/>
      <c r="G291" s="215">
        <v>200</v>
      </c>
      <c r="H291" s="215">
        <v>200</v>
      </c>
      <c r="I291" s="215">
        <v>200</v>
      </c>
    </row>
    <row r="292" spans="1:9" ht="281.25">
      <c r="A292" s="213" t="s">
        <v>1228</v>
      </c>
      <c r="B292" s="205" t="s">
        <v>27</v>
      </c>
      <c r="C292" s="205" t="s">
        <v>719</v>
      </c>
      <c r="D292" s="205" t="s">
        <v>545</v>
      </c>
      <c r="E292" s="205" t="s">
        <v>775</v>
      </c>
      <c r="F292" s="206"/>
      <c r="G292" s="215">
        <v>200</v>
      </c>
      <c r="H292" s="215">
        <v>200</v>
      </c>
      <c r="I292" s="215">
        <v>200</v>
      </c>
    </row>
    <row r="293" spans="1:9" ht="56.25">
      <c r="A293" s="213" t="s">
        <v>1229</v>
      </c>
      <c r="B293" s="205" t="s">
        <v>27</v>
      </c>
      <c r="C293" s="205" t="s">
        <v>719</v>
      </c>
      <c r="D293" s="205" t="s">
        <v>545</v>
      </c>
      <c r="E293" s="205" t="s">
        <v>786</v>
      </c>
      <c r="F293" s="206"/>
      <c r="G293" s="215">
        <v>200</v>
      </c>
      <c r="H293" s="215">
        <v>200</v>
      </c>
      <c r="I293" s="215">
        <v>200</v>
      </c>
    </row>
    <row r="294" spans="1:9" ht="75">
      <c r="A294" s="213" t="s">
        <v>1102</v>
      </c>
      <c r="B294" s="205" t="s">
        <v>27</v>
      </c>
      <c r="C294" s="205" t="s">
        <v>719</v>
      </c>
      <c r="D294" s="205" t="s">
        <v>545</v>
      </c>
      <c r="E294" s="205" t="s">
        <v>786</v>
      </c>
      <c r="F294" s="205" t="s">
        <v>605</v>
      </c>
      <c r="G294" s="215">
        <v>200</v>
      </c>
      <c r="H294" s="215">
        <v>200</v>
      </c>
      <c r="I294" s="215">
        <v>200</v>
      </c>
    </row>
    <row r="295" spans="1:9" ht="18.75">
      <c r="A295" s="213" t="s">
        <v>1230</v>
      </c>
      <c r="B295" s="205" t="s">
        <v>27</v>
      </c>
      <c r="C295" s="205" t="s">
        <v>719</v>
      </c>
      <c r="D295" s="205" t="s">
        <v>563</v>
      </c>
      <c r="E295" s="206"/>
      <c r="F295" s="206"/>
      <c r="G295" s="215">
        <v>5984.5879999999997</v>
      </c>
      <c r="H295" s="215">
        <v>3484.5880000000002</v>
      </c>
      <c r="I295" s="215">
        <v>3484.5880000000002</v>
      </c>
    </row>
    <row r="296" spans="1:9" ht="131.25">
      <c r="A296" s="213" t="s">
        <v>1226</v>
      </c>
      <c r="B296" s="205" t="s">
        <v>27</v>
      </c>
      <c r="C296" s="205" t="s">
        <v>719</v>
      </c>
      <c r="D296" s="205" t="s">
        <v>563</v>
      </c>
      <c r="E296" s="205" t="s">
        <v>771</v>
      </c>
      <c r="F296" s="206"/>
      <c r="G296" s="215">
        <v>2500</v>
      </c>
      <c r="H296" s="215">
        <v>0</v>
      </c>
      <c r="I296" s="215">
        <v>0</v>
      </c>
    </row>
    <row r="297" spans="1:9" ht="37.5">
      <c r="A297" s="213" t="s">
        <v>1231</v>
      </c>
      <c r="B297" s="205" t="s">
        <v>27</v>
      </c>
      <c r="C297" s="205" t="s">
        <v>719</v>
      </c>
      <c r="D297" s="205" t="s">
        <v>563</v>
      </c>
      <c r="E297" s="205" t="s">
        <v>800</v>
      </c>
      <c r="F297" s="206"/>
      <c r="G297" s="215">
        <v>2500</v>
      </c>
      <c r="H297" s="215">
        <v>0</v>
      </c>
      <c r="I297" s="215">
        <v>0</v>
      </c>
    </row>
    <row r="298" spans="1:9" ht="56.25">
      <c r="A298" s="213" t="s">
        <v>1232</v>
      </c>
      <c r="B298" s="205" t="s">
        <v>27</v>
      </c>
      <c r="C298" s="205" t="s">
        <v>719</v>
      </c>
      <c r="D298" s="205" t="s">
        <v>563</v>
      </c>
      <c r="E298" s="205" t="s">
        <v>802</v>
      </c>
      <c r="F298" s="206"/>
      <c r="G298" s="215">
        <v>2500</v>
      </c>
      <c r="H298" s="215">
        <v>0</v>
      </c>
      <c r="I298" s="215">
        <v>0</v>
      </c>
    </row>
    <row r="299" spans="1:9" ht="56.25">
      <c r="A299" s="213" t="s">
        <v>1221</v>
      </c>
      <c r="B299" s="205" t="s">
        <v>27</v>
      </c>
      <c r="C299" s="205" t="s">
        <v>719</v>
      </c>
      <c r="D299" s="205" t="s">
        <v>563</v>
      </c>
      <c r="E299" s="205" t="s">
        <v>805</v>
      </c>
      <c r="F299" s="206"/>
      <c r="G299" s="215">
        <v>2500</v>
      </c>
      <c r="H299" s="215">
        <v>0</v>
      </c>
      <c r="I299" s="215">
        <v>0</v>
      </c>
    </row>
    <row r="300" spans="1:9" ht="56.25">
      <c r="A300" s="213" t="s">
        <v>1233</v>
      </c>
      <c r="B300" s="205" t="s">
        <v>27</v>
      </c>
      <c r="C300" s="205" t="s">
        <v>719</v>
      </c>
      <c r="D300" s="205" t="s">
        <v>563</v>
      </c>
      <c r="E300" s="205" t="s">
        <v>805</v>
      </c>
      <c r="F300" s="205" t="s">
        <v>618</v>
      </c>
      <c r="G300" s="215">
        <v>2500</v>
      </c>
      <c r="H300" s="215">
        <v>0</v>
      </c>
      <c r="I300" s="215">
        <v>0</v>
      </c>
    </row>
    <row r="301" spans="1:9" ht="93.75">
      <c r="A301" s="213" t="s">
        <v>1191</v>
      </c>
      <c r="B301" s="205" t="s">
        <v>27</v>
      </c>
      <c r="C301" s="205" t="s">
        <v>719</v>
      </c>
      <c r="D301" s="205" t="s">
        <v>563</v>
      </c>
      <c r="E301" s="205" t="s">
        <v>966</v>
      </c>
      <c r="F301" s="206"/>
      <c r="G301" s="215">
        <v>3484.5880000000002</v>
      </c>
      <c r="H301" s="215">
        <v>3484.5880000000002</v>
      </c>
      <c r="I301" s="215">
        <v>3484.5880000000002</v>
      </c>
    </row>
    <row r="302" spans="1:9" ht="75">
      <c r="A302" s="213" t="s">
        <v>1192</v>
      </c>
      <c r="B302" s="205" t="s">
        <v>27</v>
      </c>
      <c r="C302" s="205" t="s">
        <v>719</v>
      </c>
      <c r="D302" s="205" t="s">
        <v>563</v>
      </c>
      <c r="E302" s="205" t="s">
        <v>968</v>
      </c>
      <c r="F302" s="206"/>
      <c r="G302" s="215">
        <v>3484.5880000000002</v>
      </c>
      <c r="H302" s="215">
        <v>3484.5880000000002</v>
      </c>
      <c r="I302" s="215">
        <v>3484.5880000000002</v>
      </c>
    </row>
    <row r="303" spans="1:9" ht="131.25">
      <c r="A303" s="213" t="s">
        <v>1193</v>
      </c>
      <c r="B303" s="205" t="s">
        <v>27</v>
      </c>
      <c r="C303" s="205" t="s">
        <v>719</v>
      </c>
      <c r="D303" s="205" t="s">
        <v>563</v>
      </c>
      <c r="E303" s="205" t="s">
        <v>982</v>
      </c>
      <c r="F303" s="206"/>
      <c r="G303" s="215">
        <v>3484.5880000000002</v>
      </c>
      <c r="H303" s="215">
        <v>3484.5880000000002</v>
      </c>
      <c r="I303" s="215">
        <v>3484.5880000000002</v>
      </c>
    </row>
    <row r="304" spans="1:9" ht="75">
      <c r="A304" s="213" t="s">
        <v>1194</v>
      </c>
      <c r="B304" s="205" t="s">
        <v>27</v>
      </c>
      <c r="C304" s="205" t="s">
        <v>719</v>
      </c>
      <c r="D304" s="205" t="s">
        <v>563</v>
      </c>
      <c r="E304" s="205" t="s">
        <v>984</v>
      </c>
      <c r="F304" s="206"/>
      <c r="G304" s="215">
        <v>3484.5880000000002</v>
      </c>
      <c r="H304" s="215">
        <v>3484.5880000000002</v>
      </c>
      <c r="I304" s="215">
        <v>3484.5880000000002</v>
      </c>
    </row>
    <row r="305" spans="1:9" ht="168.75">
      <c r="A305" s="213" t="s">
        <v>1145</v>
      </c>
      <c r="B305" s="205" t="s">
        <v>27</v>
      </c>
      <c r="C305" s="205" t="s">
        <v>719</v>
      </c>
      <c r="D305" s="205" t="s">
        <v>563</v>
      </c>
      <c r="E305" s="205" t="s">
        <v>984</v>
      </c>
      <c r="F305" s="205" t="s">
        <v>603</v>
      </c>
      <c r="G305" s="215">
        <v>3484.5880000000002</v>
      </c>
      <c r="H305" s="215">
        <v>3484.5880000000002</v>
      </c>
      <c r="I305" s="215">
        <v>3484.5880000000002</v>
      </c>
    </row>
    <row r="306" spans="1:9" ht="18.75">
      <c r="A306" s="213" t="s">
        <v>1104</v>
      </c>
      <c r="B306" s="205" t="s">
        <v>27</v>
      </c>
      <c r="C306" s="205" t="s">
        <v>719</v>
      </c>
      <c r="D306" s="205" t="s">
        <v>576</v>
      </c>
      <c r="E306" s="206"/>
      <c r="F306" s="206"/>
      <c r="G306" s="215">
        <v>74086.265759999995</v>
      </c>
      <c r="H306" s="215">
        <v>50147.191059999997</v>
      </c>
      <c r="I306" s="215">
        <v>50147.191059999997</v>
      </c>
    </row>
    <row r="307" spans="1:9" ht="131.25">
      <c r="A307" s="213" t="s">
        <v>1226</v>
      </c>
      <c r="B307" s="205" t="s">
        <v>27</v>
      </c>
      <c r="C307" s="205" t="s">
        <v>719</v>
      </c>
      <c r="D307" s="205" t="s">
        <v>576</v>
      </c>
      <c r="E307" s="205" t="s">
        <v>771</v>
      </c>
      <c r="F307" s="206"/>
      <c r="G307" s="215">
        <v>39699.510060000001</v>
      </c>
      <c r="H307" s="215">
        <v>29151.510060000001</v>
      </c>
      <c r="I307" s="215">
        <v>29151.510060000001</v>
      </c>
    </row>
    <row r="308" spans="1:9" ht="37.5">
      <c r="A308" s="213" t="s">
        <v>1231</v>
      </c>
      <c r="B308" s="205" t="s">
        <v>27</v>
      </c>
      <c r="C308" s="205" t="s">
        <v>719</v>
      </c>
      <c r="D308" s="205" t="s">
        <v>576</v>
      </c>
      <c r="E308" s="205" t="s">
        <v>800</v>
      </c>
      <c r="F308" s="206"/>
      <c r="G308" s="215">
        <v>39699.510060000001</v>
      </c>
      <c r="H308" s="215">
        <v>29151.510060000001</v>
      </c>
      <c r="I308" s="215">
        <v>29151.510060000001</v>
      </c>
    </row>
    <row r="309" spans="1:9" ht="56.25">
      <c r="A309" s="213" t="s">
        <v>1232</v>
      </c>
      <c r="B309" s="205" t="s">
        <v>27</v>
      </c>
      <c r="C309" s="205" t="s">
        <v>719</v>
      </c>
      <c r="D309" s="205" t="s">
        <v>576</v>
      </c>
      <c r="E309" s="205" t="s">
        <v>802</v>
      </c>
      <c r="F309" s="206"/>
      <c r="G309" s="215">
        <v>39699.510060000001</v>
      </c>
      <c r="H309" s="215">
        <v>29151.510060000001</v>
      </c>
      <c r="I309" s="215">
        <v>29151.510060000001</v>
      </c>
    </row>
    <row r="310" spans="1:9" ht="56.25">
      <c r="A310" s="213" t="s">
        <v>1094</v>
      </c>
      <c r="B310" s="205" t="s">
        <v>27</v>
      </c>
      <c r="C310" s="205" t="s">
        <v>719</v>
      </c>
      <c r="D310" s="205" t="s">
        <v>576</v>
      </c>
      <c r="E310" s="205" t="s">
        <v>807</v>
      </c>
      <c r="F310" s="206"/>
      <c r="G310" s="215">
        <v>23451.510060000001</v>
      </c>
      <c r="H310" s="215">
        <v>24951.510060000001</v>
      </c>
      <c r="I310" s="215">
        <v>24951.510060000001</v>
      </c>
    </row>
    <row r="311" spans="1:9" ht="75">
      <c r="A311" s="213" t="s">
        <v>1095</v>
      </c>
      <c r="B311" s="205" t="s">
        <v>27</v>
      </c>
      <c r="C311" s="205" t="s">
        <v>719</v>
      </c>
      <c r="D311" s="205" t="s">
        <v>576</v>
      </c>
      <c r="E311" s="205" t="s">
        <v>807</v>
      </c>
      <c r="F311" s="205" t="s">
        <v>549</v>
      </c>
      <c r="G311" s="215">
        <v>23451.510060000001</v>
      </c>
      <c r="H311" s="215">
        <v>24951.510060000001</v>
      </c>
      <c r="I311" s="215">
        <v>24951.510060000001</v>
      </c>
    </row>
    <row r="312" spans="1:9" ht="56.25">
      <c r="A312" s="213" t="s">
        <v>1236</v>
      </c>
      <c r="B312" s="205" t="s">
        <v>27</v>
      </c>
      <c r="C312" s="205" t="s">
        <v>719</v>
      </c>
      <c r="D312" s="205" t="s">
        <v>576</v>
      </c>
      <c r="E312" s="205" t="s">
        <v>809</v>
      </c>
      <c r="F312" s="206"/>
      <c r="G312" s="215">
        <v>3700</v>
      </c>
      <c r="H312" s="215">
        <v>3700</v>
      </c>
      <c r="I312" s="215">
        <v>3700</v>
      </c>
    </row>
    <row r="313" spans="1:9" ht="75">
      <c r="A313" s="213" t="s">
        <v>1095</v>
      </c>
      <c r="B313" s="205" t="s">
        <v>27</v>
      </c>
      <c r="C313" s="205" t="s">
        <v>719</v>
      </c>
      <c r="D313" s="205" t="s">
        <v>576</v>
      </c>
      <c r="E313" s="205" t="s">
        <v>809</v>
      </c>
      <c r="F313" s="205" t="s">
        <v>549</v>
      </c>
      <c r="G313" s="215">
        <v>3700</v>
      </c>
      <c r="H313" s="215">
        <v>3700</v>
      </c>
      <c r="I313" s="215">
        <v>3700</v>
      </c>
    </row>
    <row r="314" spans="1:9" ht="56.25">
      <c r="A314" s="213" t="s">
        <v>1221</v>
      </c>
      <c r="B314" s="205" t="s">
        <v>27</v>
      </c>
      <c r="C314" s="205" t="s">
        <v>719</v>
      </c>
      <c r="D314" s="205" t="s">
        <v>576</v>
      </c>
      <c r="E314" s="205" t="s">
        <v>805</v>
      </c>
      <c r="F314" s="206"/>
      <c r="G314" s="215">
        <v>12048</v>
      </c>
      <c r="H314" s="215">
        <v>0</v>
      </c>
      <c r="I314" s="215">
        <v>0</v>
      </c>
    </row>
    <row r="315" spans="1:9" ht="56.25">
      <c r="A315" s="213" t="s">
        <v>1233</v>
      </c>
      <c r="B315" s="205" t="s">
        <v>27</v>
      </c>
      <c r="C315" s="205" t="s">
        <v>719</v>
      </c>
      <c r="D315" s="205" t="s">
        <v>576</v>
      </c>
      <c r="E315" s="205" t="s">
        <v>805</v>
      </c>
      <c r="F315" s="205" t="s">
        <v>618</v>
      </c>
      <c r="G315" s="215">
        <v>12048</v>
      </c>
      <c r="H315" s="215">
        <v>0</v>
      </c>
      <c r="I315" s="215">
        <v>0</v>
      </c>
    </row>
    <row r="316" spans="1:9" ht="37.5">
      <c r="A316" s="213" t="s">
        <v>1237</v>
      </c>
      <c r="B316" s="205" t="s">
        <v>27</v>
      </c>
      <c r="C316" s="205" t="s">
        <v>719</v>
      </c>
      <c r="D316" s="205" t="s">
        <v>576</v>
      </c>
      <c r="E316" s="205" t="s">
        <v>811</v>
      </c>
      <c r="F316" s="206"/>
      <c r="G316" s="215">
        <v>500</v>
      </c>
      <c r="H316" s="215">
        <v>500</v>
      </c>
      <c r="I316" s="215">
        <v>500</v>
      </c>
    </row>
    <row r="317" spans="1:9" ht="75">
      <c r="A317" s="213" t="s">
        <v>1095</v>
      </c>
      <c r="B317" s="205" t="s">
        <v>27</v>
      </c>
      <c r="C317" s="205" t="s">
        <v>719</v>
      </c>
      <c r="D317" s="205" t="s">
        <v>576</v>
      </c>
      <c r="E317" s="205" t="s">
        <v>811</v>
      </c>
      <c r="F317" s="205" t="s">
        <v>549</v>
      </c>
      <c r="G317" s="215">
        <v>500</v>
      </c>
      <c r="H317" s="215">
        <v>500</v>
      </c>
      <c r="I317" s="215">
        <v>500</v>
      </c>
    </row>
    <row r="318" spans="1:9" ht="75">
      <c r="A318" s="213" t="s">
        <v>1105</v>
      </c>
      <c r="B318" s="205" t="s">
        <v>27</v>
      </c>
      <c r="C318" s="205" t="s">
        <v>719</v>
      </c>
      <c r="D318" s="205" t="s">
        <v>576</v>
      </c>
      <c r="E318" s="205" t="s">
        <v>887</v>
      </c>
      <c r="F318" s="206"/>
      <c r="G318" s="215">
        <v>29386.755700000002</v>
      </c>
      <c r="H318" s="215">
        <v>20995.681</v>
      </c>
      <c r="I318" s="215">
        <v>20995.681</v>
      </c>
    </row>
    <row r="319" spans="1:9" ht="56.25">
      <c r="A319" s="213" t="s">
        <v>1106</v>
      </c>
      <c r="B319" s="205" t="s">
        <v>27</v>
      </c>
      <c r="C319" s="205" t="s">
        <v>719</v>
      </c>
      <c r="D319" s="205" t="s">
        <v>576</v>
      </c>
      <c r="E319" s="205" t="s">
        <v>889</v>
      </c>
      <c r="F319" s="206"/>
      <c r="G319" s="215">
        <v>29386.755700000002</v>
      </c>
      <c r="H319" s="215">
        <v>20995.681</v>
      </c>
      <c r="I319" s="215">
        <v>20995.681</v>
      </c>
    </row>
    <row r="320" spans="1:9" ht="56.25">
      <c r="A320" s="213" t="s">
        <v>1107</v>
      </c>
      <c r="B320" s="205" t="s">
        <v>27</v>
      </c>
      <c r="C320" s="205" t="s">
        <v>719</v>
      </c>
      <c r="D320" s="205" t="s">
        <v>576</v>
      </c>
      <c r="E320" s="205" t="s">
        <v>891</v>
      </c>
      <c r="F320" s="206"/>
      <c r="G320" s="215">
        <v>19921.346699999998</v>
      </c>
      <c r="H320" s="215">
        <v>13530.272000000001</v>
      </c>
      <c r="I320" s="215">
        <v>13530.272000000001</v>
      </c>
    </row>
    <row r="321" spans="1:9" ht="56.25">
      <c r="A321" s="213" t="s">
        <v>1094</v>
      </c>
      <c r="B321" s="205" t="s">
        <v>27</v>
      </c>
      <c r="C321" s="205" t="s">
        <v>719</v>
      </c>
      <c r="D321" s="205" t="s">
        <v>576</v>
      </c>
      <c r="E321" s="205" t="s">
        <v>892</v>
      </c>
      <c r="F321" s="206"/>
      <c r="G321" s="215">
        <v>710.94899999999996</v>
      </c>
      <c r="H321" s="215">
        <v>660.94899999999996</v>
      </c>
      <c r="I321" s="215">
        <v>660.94899999999996</v>
      </c>
    </row>
    <row r="322" spans="1:9" ht="75">
      <c r="A322" s="213" t="s">
        <v>1095</v>
      </c>
      <c r="B322" s="205" t="s">
        <v>27</v>
      </c>
      <c r="C322" s="205" t="s">
        <v>719</v>
      </c>
      <c r="D322" s="205" t="s">
        <v>576</v>
      </c>
      <c r="E322" s="205" t="s">
        <v>892</v>
      </c>
      <c r="F322" s="205" t="s">
        <v>549</v>
      </c>
      <c r="G322" s="215">
        <v>710.94899999999996</v>
      </c>
      <c r="H322" s="215">
        <v>660.94899999999996</v>
      </c>
      <c r="I322" s="215">
        <v>660.94899999999996</v>
      </c>
    </row>
    <row r="323" spans="1:9" ht="56.25">
      <c r="A323" s="213" t="s">
        <v>1238</v>
      </c>
      <c r="B323" s="205" t="s">
        <v>27</v>
      </c>
      <c r="C323" s="205" t="s">
        <v>719</v>
      </c>
      <c r="D323" s="205" t="s">
        <v>576</v>
      </c>
      <c r="E323" s="205" t="s">
        <v>894</v>
      </c>
      <c r="F323" s="206"/>
      <c r="G323" s="215">
        <v>60</v>
      </c>
      <c r="H323" s="215">
        <v>60</v>
      </c>
      <c r="I323" s="215">
        <v>60</v>
      </c>
    </row>
    <row r="324" spans="1:9" ht="75">
      <c r="A324" s="213" t="s">
        <v>1095</v>
      </c>
      <c r="B324" s="205" t="s">
        <v>27</v>
      </c>
      <c r="C324" s="205" t="s">
        <v>719</v>
      </c>
      <c r="D324" s="205" t="s">
        <v>576</v>
      </c>
      <c r="E324" s="205" t="s">
        <v>894</v>
      </c>
      <c r="F324" s="205" t="s">
        <v>549</v>
      </c>
      <c r="G324" s="215">
        <v>60</v>
      </c>
      <c r="H324" s="215">
        <v>60</v>
      </c>
      <c r="I324" s="215">
        <v>60</v>
      </c>
    </row>
    <row r="325" spans="1:9" ht="93.75">
      <c r="A325" s="213" t="s">
        <v>1239</v>
      </c>
      <c r="B325" s="205" t="s">
        <v>27</v>
      </c>
      <c r="C325" s="205" t="s">
        <v>719</v>
      </c>
      <c r="D325" s="205" t="s">
        <v>576</v>
      </c>
      <c r="E325" s="205" t="s">
        <v>896</v>
      </c>
      <c r="F325" s="206"/>
      <c r="G325" s="215">
        <v>11050.3977</v>
      </c>
      <c r="H325" s="215">
        <v>11009.323</v>
      </c>
      <c r="I325" s="215">
        <v>11009.323</v>
      </c>
    </row>
    <row r="326" spans="1:9" ht="75">
      <c r="A326" s="213" t="s">
        <v>1095</v>
      </c>
      <c r="B326" s="205" t="s">
        <v>27</v>
      </c>
      <c r="C326" s="205" t="s">
        <v>719</v>
      </c>
      <c r="D326" s="205" t="s">
        <v>576</v>
      </c>
      <c r="E326" s="205" t="s">
        <v>896</v>
      </c>
      <c r="F326" s="205" t="s">
        <v>549</v>
      </c>
      <c r="G326" s="215">
        <v>11050.3977</v>
      </c>
      <c r="H326" s="215">
        <v>11009.323</v>
      </c>
      <c r="I326" s="215">
        <v>11009.323</v>
      </c>
    </row>
    <row r="327" spans="1:9" ht="37.5">
      <c r="A327" s="213" t="s">
        <v>1240</v>
      </c>
      <c r="B327" s="205" t="s">
        <v>27</v>
      </c>
      <c r="C327" s="205" t="s">
        <v>719</v>
      </c>
      <c r="D327" s="205" t="s">
        <v>576</v>
      </c>
      <c r="E327" s="205" t="s">
        <v>898</v>
      </c>
      <c r="F327" s="206"/>
      <c r="G327" s="215">
        <v>150</v>
      </c>
      <c r="H327" s="215">
        <v>150</v>
      </c>
      <c r="I327" s="215">
        <v>150</v>
      </c>
    </row>
    <row r="328" spans="1:9" ht="75">
      <c r="A328" s="213" t="s">
        <v>1095</v>
      </c>
      <c r="B328" s="205" t="s">
        <v>27</v>
      </c>
      <c r="C328" s="205" t="s">
        <v>719</v>
      </c>
      <c r="D328" s="205" t="s">
        <v>576</v>
      </c>
      <c r="E328" s="205" t="s">
        <v>898</v>
      </c>
      <c r="F328" s="205" t="s">
        <v>549</v>
      </c>
      <c r="G328" s="215">
        <v>150</v>
      </c>
      <c r="H328" s="215">
        <v>150</v>
      </c>
      <c r="I328" s="215">
        <v>150</v>
      </c>
    </row>
    <row r="329" spans="1:9" ht="112.5">
      <c r="A329" s="213" t="s">
        <v>1241</v>
      </c>
      <c r="B329" s="205" t="s">
        <v>27</v>
      </c>
      <c r="C329" s="205" t="s">
        <v>719</v>
      </c>
      <c r="D329" s="205" t="s">
        <v>576</v>
      </c>
      <c r="E329" s="205" t="s">
        <v>900</v>
      </c>
      <c r="F329" s="206"/>
      <c r="G329" s="215">
        <v>700</v>
      </c>
      <c r="H329" s="215">
        <v>400</v>
      </c>
      <c r="I329" s="215">
        <v>400</v>
      </c>
    </row>
    <row r="330" spans="1:9" ht="75">
      <c r="A330" s="213" t="s">
        <v>1095</v>
      </c>
      <c r="B330" s="205" t="s">
        <v>27</v>
      </c>
      <c r="C330" s="205" t="s">
        <v>719</v>
      </c>
      <c r="D330" s="205" t="s">
        <v>576</v>
      </c>
      <c r="E330" s="205" t="s">
        <v>900</v>
      </c>
      <c r="F330" s="205" t="s">
        <v>549</v>
      </c>
      <c r="G330" s="215">
        <v>700</v>
      </c>
      <c r="H330" s="215">
        <v>400</v>
      </c>
      <c r="I330" s="215">
        <v>400</v>
      </c>
    </row>
    <row r="331" spans="1:9" ht="56.25">
      <c r="A331" s="213" t="s">
        <v>1412</v>
      </c>
      <c r="B331" s="205" t="s">
        <v>27</v>
      </c>
      <c r="C331" s="205" t="s">
        <v>719</v>
      </c>
      <c r="D331" s="205" t="s">
        <v>576</v>
      </c>
      <c r="E331" s="205" t="s">
        <v>1376</v>
      </c>
      <c r="F331" s="206"/>
      <c r="G331" s="215">
        <v>6000</v>
      </c>
      <c r="H331" s="215">
        <v>0</v>
      </c>
      <c r="I331" s="215">
        <v>0</v>
      </c>
    </row>
    <row r="332" spans="1:9" ht="75">
      <c r="A332" s="213" t="s">
        <v>1095</v>
      </c>
      <c r="B332" s="205" t="s">
        <v>27</v>
      </c>
      <c r="C332" s="205" t="s">
        <v>719</v>
      </c>
      <c r="D332" s="205" t="s">
        <v>576</v>
      </c>
      <c r="E332" s="205" t="s">
        <v>1376</v>
      </c>
      <c r="F332" s="205" t="s">
        <v>549</v>
      </c>
      <c r="G332" s="215">
        <v>6000</v>
      </c>
      <c r="H332" s="215">
        <v>0</v>
      </c>
      <c r="I332" s="215">
        <v>0</v>
      </c>
    </row>
    <row r="333" spans="1:9" ht="37.5">
      <c r="A333" s="213" t="s">
        <v>1108</v>
      </c>
      <c r="B333" s="205" t="s">
        <v>27</v>
      </c>
      <c r="C333" s="205" t="s">
        <v>719</v>
      </c>
      <c r="D333" s="205" t="s">
        <v>576</v>
      </c>
      <c r="E333" s="205" t="s">
        <v>902</v>
      </c>
      <c r="F333" s="206"/>
      <c r="G333" s="215">
        <v>1250</v>
      </c>
      <c r="H333" s="215">
        <v>1250</v>
      </c>
      <c r="I333" s="215">
        <v>1250</v>
      </c>
    </row>
    <row r="334" spans="1:9" ht="75">
      <c r="A334" s="213" t="s">
        <v>1095</v>
      </c>
      <c r="B334" s="205" t="s">
        <v>27</v>
      </c>
      <c r="C334" s="205" t="s">
        <v>719</v>
      </c>
      <c r="D334" s="205" t="s">
        <v>576</v>
      </c>
      <c r="E334" s="205" t="s">
        <v>902</v>
      </c>
      <c r="F334" s="205" t="s">
        <v>549</v>
      </c>
      <c r="G334" s="215">
        <v>1250</v>
      </c>
      <c r="H334" s="215">
        <v>1250</v>
      </c>
      <c r="I334" s="215">
        <v>1250</v>
      </c>
    </row>
    <row r="335" spans="1:9" ht="112.5">
      <c r="A335" s="213" t="s">
        <v>1242</v>
      </c>
      <c r="B335" s="205" t="s">
        <v>27</v>
      </c>
      <c r="C335" s="205" t="s">
        <v>719</v>
      </c>
      <c r="D335" s="205" t="s">
        <v>576</v>
      </c>
      <c r="E335" s="205" t="s">
        <v>904</v>
      </c>
      <c r="F335" s="206"/>
      <c r="G335" s="215">
        <v>7465.4089999999997</v>
      </c>
      <c r="H335" s="215">
        <v>7465.4089999999997</v>
      </c>
      <c r="I335" s="215">
        <v>7465.4089999999997</v>
      </c>
    </row>
    <row r="336" spans="1:9" ht="56.25">
      <c r="A336" s="213" t="s">
        <v>1094</v>
      </c>
      <c r="B336" s="205" t="s">
        <v>27</v>
      </c>
      <c r="C336" s="205" t="s">
        <v>719</v>
      </c>
      <c r="D336" s="205" t="s">
        <v>576</v>
      </c>
      <c r="E336" s="205" t="s">
        <v>905</v>
      </c>
      <c r="F336" s="206"/>
      <c r="G336" s="215">
        <v>4803.5519999999997</v>
      </c>
      <c r="H336" s="215">
        <v>4803.5519999999997</v>
      </c>
      <c r="I336" s="215">
        <v>4803.5519999999997</v>
      </c>
    </row>
    <row r="337" spans="1:9" ht="75">
      <c r="A337" s="213" t="s">
        <v>1095</v>
      </c>
      <c r="B337" s="205" t="s">
        <v>27</v>
      </c>
      <c r="C337" s="205" t="s">
        <v>719</v>
      </c>
      <c r="D337" s="205" t="s">
        <v>576</v>
      </c>
      <c r="E337" s="205" t="s">
        <v>905</v>
      </c>
      <c r="F337" s="205" t="s">
        <v>549</v>
      </c>
      <c r="G337" s="215">
        <v>4803.5519999999997</v>
      </c>
      <c r="H337" s="215">
        <v>4803.5519999999997</v>
      </c>
      <c r="I337" s="215">
        <v>4803.5519999999997</v>
      </c>
    </row>
    <row r="338" spans="1:9" ht="37.5">
      <c r="A338" s="213" t="s">
        <v>1243</v>
      </c>
      <c r="B338" s="205" t="s">
        <v>27</v>
      </c>
      <c r="C338" s="205" t="s">
        <v>719</v>
      </c>
      <c r="D338" s="205" t="s">
        <v>576</v>
      </c>
      <c r="E338" s="205" t="s">
        <v>907</v>
      </c>
      <c r="F338" s="206"/>
      <c r="G338" s="215">
        <v>2661.857</v>
      </c>
      <c r="H338" s="215">
        <v>2661.857</v>
      </c>
      <c r="I338" s="215">
        <v>2661.857</v>
      </c>
    </row>
    <row r="339" spans="1:9" ht="75">
      <c r="A339" s="213" t="s">
        <v>1095</v>
      </c>
      <c r="B339" s="205" t="s">
        <v>27</v>
      </c>
      <c r="C339" s="205" t="s">
        <v>719</v>
      </c>
      <c r="D339" s="205" t="s">
        <v>576</v>
      </c>
      <c r="E339" s="205" t="s">
        <v>907</v>
      </c>
      <c r="F339" s="205" t="s">
        <v>549</v>
      </c>
      <c r="G339" s="215">
        <v>2661.857</v>
      </c>
      <c r="H339" s="215">
        <v>2661.857</v>
      </c>
      <c r="I339" s="215">
        <v>2661.857</v>
      </c>
    </row>
    <row r="340" spans="1:9" ht="131.25">
      <c r="A340" s="213" t="s">
        <v>1234</v>
      </c>
      <c r="B340" s="205" t="s">
        <v>27</v>
      </c>
      <c r="C340" s="205" t="s">
        <v>719</v>
      </c>
      <c r="D340" s="205" t="s">
        <v>576</v>
      </c>
      <c r="E340" s="205" t="s">
        <v>912</v>
      </c>
      <c r="F340" s="206"/>
      <c r="G340" s="215">
        <v>2000</v>
      </c>
      <c r="H340" s="215">
        <v>0</v>
      </c>
      <c r="I340" s="215">
        <v>0</v>
      </c>
    </row>
    <row r="341" spans="1:9" ht="56.25">
      <c r="A341" s="213" t="s">
        <v>1235</v>
      </c>
      <c r="B341" s="205" t="s">
        <v>27</v>
      </c>
      <c r="C341" s="205" t="s">
        <v>719</v>
      </c>
      <c r="D341" s="205" t="s">
        <v>576</v>
      </c>
      <c r="E341" s="205" t="s">
        <v>914</v>
      </c>
      <c r="F341" s="206"/>
      <c r="G341" s="215">
        <v>2000</v>
      </c>
      <c r="H341" s="215">
        <v>0</v>
      </c>
      <c r="I341" s="215">
        <v>0</v>
      </c>
    </row>
    <row r="342" spans="1:9" ht="75">
      <c r="A342" s="213" t="s">
        <v>1095</v>
      </c>
      <c r="B342" s="205" t="s">
        <v>27</v>
      </c>
      <c r="C342" s="205" t="s">
        <v>719</v>
      </c>
      <c r="D342" s="205" t="s">
        <v>576</v>
      </c>
      <c r="E342" s="205" t="s">
        <v>914</v>
      </c>
      <c r="F342" s="205" t="s">
        <v>549</v>
      </c>
      <c r="G342" s="215">
        <v>2000</v>
      </c>
      <c r="H342" s="215">
        <v>0</v>
      </c>
      <c r="I342" s="215">
        <v>0</v>
      </c>
    </row>
    <row r="343" spans="1:9" ht="112.5">
      <c r="A343" s="213" t="s">
        <v>1244</v>
      </c>
      <c r="B343" s="205" t="s">
        <v>27</v>
      </c>
      <c r="C343" s="205" t="s">
        <v>719</v>
      </c>
      <c r="D343" s="205" t="s">
        <v>576</v>
      </c>
      <c r="E343" s="205" t="s">
        <v>1011</v>
      </c>
      <c r="F343" s="206"/>
      <c r="G343" s="215">
        <v>5000</v>
      </c>
      <c r="H343" s="215">
        <v>0</v>
      </c>
      <c r="I343" s="215">
        <v>0</v>
      </c>
    </row>
    <row r="344" spans="1:9" ht="56.25">
      <c r="A344" s="213" t="s">
        <v>1245</v>
      </c>
      <c r="B344" s="205" t="s">
        <v>27</v>
      </c>
      <c r="C344" s="205" t="s">
        <v>719</v>
      </c>
      <c r="D344" s="205" t="s">
        <v>576</v>
      </c>
      <c r="E344" s="205" t="s">
        <v>1013</v>
      </c>
      <c r="F344" s="206"/>
      <c r="G344" s="215">
        <v>5000</v>
      </c>
      <c r="H344" s="215">
        <v>0</v>
      </c>
      <c r="I344" s="215">
        <v>0</v>
      </c>
    </row>
    <row r="345" spans="1:9" ht="56.25">
      <c r="A345" s="213" t="s">
        <v>1246</v>
      </c>
      <c r="B345" s="205" t="s">
        <v>27</v>
      </c>
      <c r="C345" s="205" t="s">
        <v>719</v>
      </c>
      <c r="D345" s="205" t="s">
        <v>576</v>
      </c>
      <c r="E345" s="205" t="s">
        <v>1015</v>
      </c>
      <c r="F345" s="206"/>
      <c r="G345" s="215">
        <v>5000</v>
      </c>
      <c r="H345" s="215">
        <v>0</v>
      </c>
      <c r="I345" s="215">
        <v>0</v>
      </c>
    </row>
    <row r="346" spans="1:9" ht="56.25">
      <c r="A346" s="213" t="s">
        <v>1247</v>
      </c>
      <c r="B346" s="205" t="s">
        <v>27</v>
      </c>
      <c r="C346" s="205" t="s">
        <v>719</v>
      </c>
      <c r="D346" s="205" t="s">
        <v>576</v>
      </c>
      <c r="E346" s="205" t="s">
        <v>1017</v>
      </c>
      <c r="F346" s="206"/>
      <c r="G346" s="215">
        <v>5000</v>
      </c>
      <c r="H346" s="215">
        <v>0</v>
      </c>
      <c r="I346" s="215">
        <v>0</v>
      </c>
    </row>
    <row r="347" spans="1:9" ht="75">
      <c r="A347" s="213" t="s">
        <v>1102</v>
      </c>
      <c r="B347" s="205" t="s">
        <v>27</v>
      </c>
      <c r="C347" s="205" t="s">
        <v>719</v>
      </c>
      <c r="D347" s="205" t="s">
        <v>576</v>
      </c>
      <c r="E347" s="205" t="s">
        <v>1017</v>
      </c>
      <c r="F347" s="205" t="s">
        <v>605</v>
      </c>
      <c r="G347" s="215">
        <v>5000</v>
      </c>
      <c r="H347" s="215">
        <v>0</v>
      </c>
      <c r="I347" s="215">
        <v>0</v>
      </c>
    </row>
    <row r="348" spans="1:9" ht="37.5">
      <c r="A348" s="213" t="s">
        <v>1248</v>
      </c>
      <c r="B348" s="205" t="s">
        <v>27</v>
      </c>
      <c r="C348" s="205" t="s">
        <v>730</v>
      </c>
      <c r="D348" s="206"/>
      <c r="E348" s="206"/>
      <c r="F348" s="206"/>
      <c r="G348" s="215">
        <v>4349.22</v>
      </c>
      <c r="H348" s="215">
        <v>0</v>
      </c>
      <c r="I348" s="215">
        <v>0</v>
      </c>
    </row>
    <row r="349" spans="1:9" ht="37.5">
      <c r="A349" s="213" t="s">
        <v>1249</v>
      </c>
      <c r="B349" s="205" t="s">
        <v>27</v>
      </c>
      <c r="C349" s="205" t="s">
        <v>730</v>
      </c>
      <c r="D349" s="205" t="s">
        <v>719</v>
      </c>
      <c r="E349" s="206"/>
      <c r="F349" s="206"/>
      <c r="G349" s="215">
        <v>4349.22</v>
      </c>
      <c r="H349" s="215">
        <v>0</v>
      </c>
      <c r="I349" s="215">
        <v>0</v>
      </c>
    </row>
    <row r="350" spans="1:9" ht="56.25">
      <c r="A350" s="213" t="s">
        <v>1250</v>
      </c>
      <c r="B350" s="205" t="s">
        <v>27</v>
      </c>
      <c r="C350" s="205" t="s">
        <v>730</v>
      </c>
      <c r="D350" s="205" t="s">
        <v>719</v>
      </c>
      <c r="E350" s="205" t="s">
        <v>1002</v>
      </c>
      <c r="F350" s="206"/>
      <c r="G350" s="215">
        <v>4349.22</v>
      </c>
      <c r="H350" s="215">
        <v>0</v>
      </c>
      <c r="I350" s="215">
        <v>0</v>
      </c>
    </row>
    <row r="351" spans="1:9" ht="75">
      <c r="A351" s="213" t="s">
        <v>1251</v>
      </c>
      <c r="B351" s="205" t="s">
        <v>27</v>
      </c>
      <c r="C351" s="205" t="s">
        <v>730</v>
      </c>
      <c r="D351" s="205" t="s">
        <v>719</v>
      </c>
      <c r="E351" s="205" t="s">
        <v>1005</v>
      </c>
      <c r="F351" s="206"/>
      <c r="G351" s="215">
        <v>4349.22</v>
      </c>
      <c r="H351" s="215">
        <v>0</v>
      </c>
      <c r="I351" s="215">
        <v>0</v>
      </c>
    </row>
    <row r="352" spans="1:9" ht="37.5">
      <c r="A352" s="213" t="s">
        <v>1252</v>
      </c>
      <c r="B352" s="205" t="s">
        <v>27</v>
      </c>
      <c r="C352" s="205" t="s">
        <v>730</v>
      </c>
      <c r="D352" s="205" t="s">
        <v>719</v>
      </c>
      <c r="E352" s="205" t="s">
        <v>1007</v>
      </c>
      <c r="F352" s="206"/>
      <c r="G352" s="215">
        <v>4349.22</v>
      </c>
      <c r="H352" s="215">
        <v>0</v>
      </c>
      <c r="I352" s="215">
        <v>0</v>
      </c>
    </row>
    <row r="353" spans="1:9" ht="150">
      <c r="A353" s="213" t="s">
        <v>1253</v>
      </c>
      <c r="B353" s="205" t="s">
        <v>27</v>
      </c>
      <c r="C353" s="205" t="s">
        <v>730</v>
      </c>
      <c r="D353" s="205" t="s">
        <v>719</v>
      </c>
      <c r="E353" s="205" t="s">
        <v>1009</v>
      </c>
      <c r="F353" s="206"/>
      <c r="G353" s="215">
        <v>4349.22</v>
      </c>
      <c r="H353" s="215">
        <v>0</v>
      </c>
      <c r="I353" s="215">
        <v>0</v>
      </c>
    </row>
    <row r="354" spans="1:9" ht="56.25">
      <c r="A354" s="213" t="s">
        <v>1233</v>
      </c>
      <c r="B354" s="205" t="s">
        <v>27</v>
      </c>
      <c r="C354" s="205" t="s">
        <v>730</v>
      </c>
      <c r="D354" s="205" t="s">
        <v>719</v>
      </c>
      <c r="E354" s="205" t="s">
        <v>1009</v>
      </c>
      <c r="F354" s="205" t="s">
        <v>618</v>
      </c>
      <c r="G354" s="215">
        <v>4349.22</v>
      </c>
      <c r="H354" s="215">
        <v>0</v>
      </c>
      <c r="I354" s="215">
        <v>0</v>
      </c>
    </row>
    <row r="355" spans="1:9" ht="56.25">
      <c r="A355" s="213" t="s">
        <v>121</v>
      </c>
      <c r="B355" s="205" t="s">
        <v>54</v>
      </c>
      <c r="C355" s="206"/>
      <c r="D355" s="206"/>
      <c r="E355" s="206"/>
      <c r="F355" s="206"/>
      <c r="G355" s="215">
        <v>60030.467680000002</v>
      </c>
      <c r="H355" s="215">
        <v>55869.328410000002</v>
      </c>
      <c r="I355" s="215">
        <v>55869.328410000002</v>
      </c>
    </row>
    <row r="356" spans="1:9" ht="37.5">
      <c r="A356" s="213" t="s">
        <v>1089</v>
      </c>
      <c r="B356" s="205" t="s">
        <v>54</v>
      </c>
      <c r="C356" s="205" t="s">
        <v>545</v>
      </c>
      <c r="D356" s="206"/>
      <c r="E356" s="206"/>
      <c r="F356" s="206"/>
      <c r="G356" s="215">
        <v>13.89</v>
      </c>
      <c r="H356" s="215">
        <v>13.89</v>
      </c>
      <c r="I356" s="215">
        <v>13.89</v>
      </c>
    </row>
    <row r="357" spans="1:9" ht="37.5">
      <c r="A357" s="213" t="s">
        <v>1090</v>
      </c>
      <c r="B357" s="205" t="s">
        <v>54</v>
      </c>
      <c r="C357" s="205" t="s">
        <v>545</v>
      </c>
      <c r="D357" s="205" t="s">
        <v>663</v>
      </c>
      <c r="E357" s="206"/>
      <c r="F357" s="206"/>
      <c r="G357" s="215">
        <v>13.89</v>
      </c>
      <c r="H357" s="215">
        <v>13.89</v>
      </c>
      <c r="I357" s="215">
        <v>13.89</v>
      </c>
    </row>
    <row r="358" spans="1:9" ht="75">
      <c r="A358" s="213" t="s">
        <v>1124</v>
      </c>
      <c r="B358" s="205" t="s">
        <v>54</v>
      </c>
      <c r="C358" s="205" t="s">
        <v>545</v>
      </c>
      <c r="D358" s="205" t="s">
        <v>663</v>
      </c>
      <c r="E358" s="205" t="s">
        <v>1076</v>
      </c>
      <c r="F358" s="206"/>
      <c r="G358" s="215">
        <v>13.89</v>
      </c>
      <c r="H358" s="215">
        <v>13.89</v>
      </c>
      <c r="I358" s="215">
        <v>13.89</v>
      </c>
    </row>
    <row r="359" spans="1:9" ht="37.5">
      <c r="A359" s="213" t="s">
        <v>1122</v>
      </c>
      <c r="B359" s="205" t="s">
        <v>54</v>
      </c>
      <c r="C359" s="205" t="s">
        <v>545</v>
      </c>
      <c r="D359" s="205" t="s">
        <v>663</v>
      </c>
      <c r="E359" s="205" t="s">
        <v>1077</v>
      </c>
      <c r="F359" s="206"/>
      <c r="G359" s="215">
        <v>13.89</v>
      </c>
      <c r="H359" s="215">
        <v>13.89</v>
      </c>
      <c r="I359" s="215">
        <v>13.89</v>
      </c>
    </row>
    <row r="360" spans="1:9" ht="37.5">
      <c r="A360" s="213" t="s">
        <v>1123</v>
      </c>
      <c r="B360" s="205" t="s">
        <v>54</v>
      </c>
      <c r="C360" s="205" t="s">
        <v>545</v>
      </c>
      <c r="D360" s="205" t="s">
        <v>663</v>
      </c>
      <c r="E360" s="205" t="s">
        <v>1077</v>
      </c>
      <c r="F360" s="206"/>
      <c r="G360" s="215">
        <v>13.89</v>
      </c>
      <c r="H360" s="215">
        <v>13.89</v>
      </c>
      <c r="I360" s="215">
        <v>13.89</v>
      </c>
    </row>
    <row r="361" spans="1:9" ht="131.25">
      <c r="A361" s="213" t="s">
        <v>1147</v>
      </c>
      <c r="B361" s="205" t="s">
        <v>54</v>
      </c>
      <c r="C361" s="205" t="s">
        <v>545</v>
      </c>
      <c r="D361" s="205" t="s">
        <v>663</v>
      </c>
      <c r="E361" s="205" t="s">
        <v>1379</v>
      </c>
      <c r="F361" s="206"/>
      <c r="G361" s="215">
        <v>13.89</v>
      </c>
      <c r="H361" s="215">
        <v>13.89</v>
      </c>
      <c r="I361" s="215">
        <v>13.89</v>
      </c>
    </row>
    <row r="362" spans="1:9" ht="75">
      <c r="A362" s="213" t="s">
        <v>1102</v>
      </c>
      <c r="B362" s="205" t="s">
        <v>54</v>
      </c>
      <c r="C362" s="205" t="s">
        <v>545</v>
      </c>
      <c r="D362" s="205" t="s">
        <v>663</v>
      </c>
      <c r="E362" s="205" t="s">
        <v>1379</v>
      </c>
      <c r="F362" s="205" t="s">
        <v>605</v>
      </c>
      <c r="G362" s="215">
        <v>13.89</v>
      </c>
      <c r="H362" s="215">
        <v>13.89</v>
      </c>
      <c r="I362" s="215">
        <v>13.89</v>
      </c>
    </row>
    <row r="363" spans="1:9" ht="18.75">
      <c r="A363" s="213" t="s">
        <v>1109</v>
      </c>
      <c r="B363" s="205" t="s">
        <v>54</v>
      </c>
      <c r="C363" s="205" t="s">
        <v>544</v>
      </c>
      <c r="D363" s="206"/>
      <c r="E363" s="206"/>
      <c r="F363" s="206"/>
      <c r="G363" s="215">
        <v>43282.72868</v>
      </c>
      <c r="H363" s="215">
        <v>39804.42368</v>
      </c>
      <c r="I363" s="215">
        <v>39804.42368</v>
      </c>
    </row>
    <row r="364" spans="1:9" ht="37.5">
      <c r="A364" s="213" t="s">
        <v>1110</v>
      </c>
      <c r="B364" s="205" t="s">
        <v>54</v>
      </c>
      <c r="C364" s="205" t="s">
        <v>544</v>
      </c>
      <c r="D364" s="205" t="s">
        <v>576</v>
      </c>
      <c r="E364" s="206"/>
      <c r="F364" s="206"/>
      <c r="G364" s="215">
        <v>43282.72868</v>
      </c>
      <c r="H364" s="215">
        <v>39804.42368</v>
      </c>
      <c r="I364" s="215">
        <v>39804.42368</v>
      </c>
    </row>
    <row r="365" spans="1:9" ht="75">
      <c r="A365" s="213" t="s">
        <v>1111</v>
      </c>
      <c r="B365" s="205" t="s">
        <v>54</v>
      </c>
      <c r="C365" s="205" t="s">
        <v>544</v>
      </c>
      <c r="D365" s="205" t="s">
        <v>576</v>
      </c>
      <c r="E365" s="205" t="s">
        <v>538</v>
      </c>
      <c r="F365" s="206"/>
      <c r="G365" s="215">
        <v>43282.72868</v>
      </c>
      <c r="H365" s="215">
        <v>39804.42368</v>
      </c>
      <c r="I365" s="215">
        <v>39804.42368</v>
      </c>
    </row>
    <row r="366" spans="1:9" ht="75">
      <c r="A366" s="213" t="s">
        <v>1112</v>
      </c>
      <c r="B366" s="205" t="s">
        <v>54</v>
      </c>
      <c r="C366" s="205" t="s">
        <v>544</v>
      </c>
      <c r="D366" s="205" t="s">
        <v>576</v>
      </c>
      <c r="E366" s="205" t="s">
        <v>572</v>
      </c>
      <c r="F366" s="206"/>
      <c r="G366" s="215">
        <v>43282.72868</v>
      </c>
      <c r="H366" s="215">
        <v>39804.42368</v>
      </c>
      <c r="I366" s="215">
        <v>39804.42368</v>
      </c>
    </row>
    <row r="367" spans="1:9" ht="93.75">
      <c r="A367" s="213" t="s">
        <v>1113</v>
      </c>
      <c r="B367" s="205" t="s">
        <v>54</v>
      </c>
      <c r="C367" s="205" t="s">
        <v>544</v>
      </c>
      <c r="D367" s="205" t="s">
        <v>576</v>
      </c>
      <c r="E367" s="205" t="s">
        <v>574</v>
      </c>
      <c r="F367" s="206"/>
      <c r="G367" s="215">
        <v>39804.42368</v>
      </c>
      <c r="H367" s="215">
        <v>39804.42368</v>
      </c>
      <c r="I367" s="215">
        <v>39804.42368</v>
      </c>
    </row>
    <row r="368" spans="1:9" ht="56.25">
      <c r="A368" s="213" t="s">
        <v>1094</v>
      </c>
      <c r="B368" s="205" t="s">
        <v>54</v>
      </c>
      <c r="C368" s="205" t="s">
        <v>544</v>
      </c>
      <c r="D368" s="205" t="s">
        <v>576</v>
      </c>
      <c r="E368" s="205" t="s">
        <v>577</v>
      </c>
      <c r="F368" s="206"/>
      <c r="G368" s="215">
        <v>5392.4486800000004</v>
      </c>
      <c r="H368" s="215">
        <v>5392.4486800000004</v>
      </c>
      <c r="I368" s="215">
        <v>5392.4486800000004</v>
      </c>
    </row>
    <row r="369" spans="1:9" ht="75">
      <c r="A369" s="213" t="s">
        <v>1095</v>
      </c>
      <c r="B369" s="205" t="s">
        <v>54</v>
      </c>
      <c r="C369" s="205" t="s">
        <v>544</v>
      </c>
      <c r="D369" s="205" t="s">
        <v>576</v>
      </c>
      <c r="E369" s="205" t="s">
        <v>577</v>
      </c>
      <c r="F369" s="205" t="s">
        <v>549</v>
      </c>
      <c r="G369" s="215">
        <v>5392.4486800000004</v>
      </c>
      <c r="H369" s="215">
        <v>5392.4486800000004</v>
      </c>
      <c r="I369" s="215">
        <v>5392.4486800000004</v>
      </c>
    </row>
    <row r="370" spans="1:9" ht="112.5">
      <c r="A370" s="213" t="s">
        <v>1257</v>
      </c>
      <c r="B370" s="205" t="s">
        <v>54</v>
      </c>
      <c r="C370" s="205" t="s">
        <v>544</v>
      </c>
      <c r="D370" s="205" t="s">
        <v>576</v>
      </c>
      <c r="E370" s="205" t="s">
        <v>581</v>
      </c>
      <c r="F370" s="206"/>
      <c r="G370" s="215">
        <v>34093.974999999999</v>
      </c>
      <c r="H370" s="215">
        <v>34093.974999999999</v>
      </c>
      <c r="I370" s="215">
        <v>34093.974999999999</v>
      </c>
    </row>
    <row r="371" spans="1:9" ht="75">
      <c r="A371" s="213" t="s">
        <v>1095</v>
      </c>
      <c r="B371" s="205" t="s">
        <v>54</v>
      </c>
      <c r="C371" s="205" t="s">
        <v>544</v>
      </c>
      <c r="D371" s="205" t="s">
        <v>576</v>
      </c>
      <c r="E371" s="205" t="s">
        <v>581</v>
      </c>
      <c r="F371" s="205" t="s">
        <v>549</v>
      </c>
      <c r="G371" s="215">
        <v>34093.974999999999</v>
      </c>
      <c r="H371" s="215">
        <v>34093.974999999999</v>
      </c>
      <c r="I371" s="215">
        <v>34093.974999999999</v>
      </c>
    </row>
    <row r="372" spans="1:9" ht="56.25">
      <c r="A372" s="213" t="s">
        <v>1258</v>
      </c>
      <c r="B372" s="205" t="s">
        <v>54</v>
      </c>
      <c r="C372" s="205" t="s">
        <v>544</v>
      </c>
      <c r="D372" s="205" t="s">
        <v>576</v>
      </c>
      <c r="E372" s="205" t="s">
        <v>585</v>
      </c>
      <c r="F372" s="206"/>
      <c r="G372" s="215">
        <v>318</v>
      </c>
      <c r="H372" s="215">
        <v>318</v>
      </c>
      <c r="I372" s="215">
        <v>318</v>
      </c>
    </row>
    <row r="373" spans="1:9" ht="75">
      <c r="A373" s="213" t="s">
        <v>1095</v>
      </c>
      <c r="B373" s="205" t="s">
        <v>54</v>
      </c>
      <c r="C373" s="205" t="s">
        <v>544</v>
      </c>
      <c r="D373" s="205" t="s">
        <v>576</v>
      </c>
      <c r="E373" s="205" t="s">
        <v>585</v>
      </c>
      <c r="F373" s="205" t="s">
        <v>549</v>
      </c>
      <c r="G373" s="215">
        <v>318</v>
      </c>
      <c r="H373" s="215">
        <v>318</v>
      </c>
      <c r="I373" s="215">
        <v>318</v>
      </c>
    </row>
    <row r="374" spans="1:9" ht="112.5">
      <c r="A374" s="213" t="s">
        <v>1115</v>
      </c>
      <c r="B374" s="205" t="s">
        <v>54</v>
      </c>
      <c r="C374" s="205" t="s">
        <v>544</v>
      </c>
      <c r="D374" s="205" t="s">
        <v>576</v>
      </c>
      <c r="E374" s="205" t="s">
        <v>587</v>
      </c>
      <c r="F374" s="206"/>
      <c r="G374" s="215">
        <v>3478.3049999999998</v>
      </c>
      <c r="H374" s="215">
        <v>0</v>
      </c>
      <c r="I374" s="215">
        <v>0</v>
      </c>
    </row>
    <row r="375" spans="1:9" ht="168.75">
      <c r="A375" s="213" t="s">
        <v>1259</v>
      </c>
      <c r="B375" s="205" t="s">
        <v>54</v>
      </c>
      <c r="C375" s="205" t="s">
        <v>544</v>
      </c>
      <c r="D375" s="205" t="s">
        <v>576</v>
      </c>
      <c r="E375" s="205" t="s">
        <v>593</v>
      </c>
      <c r="F375" s="206"/>
      <c r="G375" s="215">
        <v>3478.3049999999998</v>
      </c>
      <c r="H375" s="215">
        <v>0</v>
      </c>
      <c r="I375" s="215">
        <v>0</v>
      </c>
    </row>
    <row r="376" spans="1:9" ht="75">
      <c r="A376" s="213" t="s">
        <v>1095</v>
      </c>
      <c r="B376" s="205" t="s">
        <v>54</v>
      </c>
      <c r="C376" s="205" t="s">
        <v>544</v>
      </c>
      <c r="D376" s="205" t="s">
        <v>576</v>
      </c>
      <c r="E376" s="205" t="s">
        <v>593</v>
      </c>
      <c r="F376" s="205" t="s">
        <v>549</v>
      </c>
      <c r="G376" s="215">
        <v>3478.3049999999998</v>
      </c>
      <c r="H376" s="215">
        <v>0</v>
      </c>
      <c r="I376" s="215">
        <v>0</v>
      </c>
    </row>
    <row r="377" spans="1:9" ht="37.5">
      <c r="A377" s="213" t="s">
        <v>1261</v>
      </c>
      <c r="B377" s="205" t="s">
        <v>54</v>
      </c>
      <c r="C377" s="205" t="s">
        <v>697</v>
      </c>
      <c r="D377" s="206"/>
      <c r="E377" s="206"/>
      <c r="F377" s="206"/>
      <c r="G377" s="215">
        <v>16733.848999999998</v>
      </c>
      <c r="H377" s="215">
        <v>16051.014730000001</v>
      </c>
      <c r="I377" s="215">
        <v>16051.014730000001</v>
      </c>
    </row>
    <row r="378" spans="1:9" ht="18.75">
      <c r="A378" s="213" t="s">
        <v>1262</v>
      </c>
      <c r="B378" s="205" t="s">
        <v>54</v>
      </c>
      <c r="C378" s="205" t="s">
        <v>697</v>
      </c>
      <c r="D378" s="205" t="s">
        <v>563</v>
      </c>
      <c r="E378" s="206"/>
      <c r="F378" s="206"/>
      <c r="G378" s="215">
        <v>13664.878570000001</v>
      </c>
      <c r="H378" s="215">
        <v>12982.0443</v>
      </c>
      <c r="I378" s="215">
        <v>12982.0443</v>
      </c>
    </row>
    <row r="379" spans="1:9" ht="93.75">
      <c r="A379" s="213" t="s">
        <v>1263</v>
      </c>
      <c r="B379" s="205" t="s">
        <v>54</v>
      </c>
      <c r="C379" s="205" t="s">
        <v>697</v>
      </c>
      <c r="D379" s="205" t="s">
        <v>563</v>
      </c>
      <c r="E379" s="205" t="s">
        <v>691</v>
      </c>
      <c r="F379" s="206"/>
      <c r="G379" s="215">
        <v>13464.878570000001</v>
      </c>
      <c r="H379" s="215">
        <v>12982.0443</v>
      </c>
      <c r="I379" s="215">
        <v>12982.0443</v>
      </c>
    </row>
    <row r="380" spans="1:9" ht="56.25">
      <c r="A380" s="213" t="s">
        <v>1264</v>
      </c>
      <c r="B380" s="205" t="s">
        <v>54</v>
      </c>
      <c r="C380" s="205" t="s">
        <v>697</v>
      </c>
      <c r="D380" s="205" t="s">
        <v>563</v>
      </c>
      <c r="E380" s="205" t="s">
        <v>693</v>
      </c>
      <c r="F380" s="206"/>
      <c r="G380" s="215">
        <v>1541.57725</v>
      </c>
      <c r="H380" s="215">
        <v>1430.1</v>
      </c>
      <c r="I380" s="215">
        <v>1430.1</v>
      </c>
    </row>
    <row r="381" spans="1:9" ht="93.75">
      <c r="A381" s="213" t="s">
        <v>1265</v>
      </c>
      <c r="B381" s="205" t="s">
        <v>54</v>
      </c>
      <c r="C381" s="205" t="s">
        <v>697</v>
      </c>
      <c r="D381" s="205" t="s">
        <v>563</v>
      </c>
      <c r="E381" s="205" t="s">
        <v>695</v>
      </c>
      <c r="F381" s="206"/>
      <c r="G381" s="215">
        <v>278.57724999999999</v>
      </c>
      <c r="H381" s="215">
        <v>267.10000000000002</v>
      </c>
      <c r="I381" s="215">
        <v>267.10000000000002</v>
      </c>
    </row>
    <row r="382" spans="1:9" ht="131.25">
      <c r="A382" s="213" t="s">
        <v>1266</v>
      </c>
      <c r="B382" s="205" t="s">
        <v>54</v>
      </c>
      <c r="C382" s="205" t="s">
        <v>697</v>
      </c>
      <c r="D382" s="205" t="s">
        <v>563</v>
      </c>
      <c r="E382" s="205" t="s">
        <v>699</v>
      </c>
      <c r="F382" s="206"/>
      <c r="G382" s="215">
        <v>278.57724999999999</v>
      </c>
      <c r="H382" s="215">
        <v>267.10000000000002</v>
      </c>
      <c r="I382" s="215">
        <v>267.10000000000002</v>
      </c>
    </row>
    <row r="383" spans="1:9" ht="75">
      <c r="A383" s="213" t="s">
        <v>1095</v>
      </c>
      <c r="B383" s="205" t="s">
        <v>54</v>
      </c>
      <c r="C383" s="205" t="s">
        <v>697</v>
      </c>
      <c r="D383" s="205" t="s">
        <v>563</v>
      </c>
      <c r="E383" s="205" t="s">
        <v>699</v>
      </c>
      <c r="F383" s="205" t="s">
        <v>549</v>
      </c>
      <c r="G383" s="215">
        <v>278.57724999999999</v>
      </c>
      <c r="H383" s="215">
        <v>267.10000000000002</v>
      </c>
      <c r="I383" s="215">
        <v>267.10000000000002</v>
      </c>
    </row>
    <row r="384" spans="1:9" ht="93.75">
      <c r="A384" s="213" t="s">
        <v>1267</v>
      </c>
      <c r="B384" s="205" t="s">
        <v>54</v>
      </c>
      <c r="C384" s="205" t="s">
        <v>697</v>
      </c>
      <c r="D384" s="205" t="s">
        <v>563</v>
      </c>
      <c r="E384" s="205" t="s">
        <v>701</v>
      </c>
      <c r="F384" s="206"/>
      <c r="G384" s="215">
        <v>833</v>
      </c>
      <c r="H384" s="215">
        <v>833</v>
      </c>
      <c r="I384" s="215">
        <v>833</v>
      </c>
    </row>
    <row r="385" spans="1:9" ht="112.5">
      <c r="A385" s="213" t="s">
        <v>1268</v>
      </c>
      <c r="B385" s="205" t="s">
        <v>54</v>
      </c>
      <c r="C385" s="205" t="s">
        <v>697</v>
      </c>
      <c r="D385" s="205" t="s">
        <v>563</v>
      </c>
      <c r="E385" s="205" t="s">
        <v>703</v>
      </c>
      <c r="F385" s="206"/>
      <c r="G385" s="215">
        <v>833</v>
      </c>
      <c r="H385" s="215">
        <v>833</v>
      </c>
      <c r="I385" s="215">
        <v>833</v>
      </c>
    </row>
    <row r="386" spans="1:9" ht="75">
      <c r="A386" s="213" t="s">
        <v>1102</v>
      </c>
      <c r="B386" s="205" t="s">
        <v>54</v>
      </c>
      <c r="C386" s="205" t="s">
        <v>697</v>
      </c>
      <c r="D386" s="205" t="s">
        <v>563</v>
      </c>
      <c r="E386" s="205" t="s">
        <v>703</v>
      </c>
      <c r="F386" s="205" t="s">
        <v>605</v>
      </c>
      <c r="G386" s="215">
        <v>833</v>
      </c>
      <c r="H386" s="215">
        <v>833</v>
      </c>
      <c r="I386" s="215">
        <v>833</v>
      </c>
    </row>
    <row r="387" spans="1:9" ht="112.5">
      <c r="A387" s="213" t="s">
        <v>1269</v>
      </c>
      <c r="B387" s="205" t="s">
        <v>54</v>
      </c>
      <c r="C387" s="205" t="s">
        <v>697</v>
      </c>
      <c r="D387" s="205" t="s">
        <v>563</v>
      </c>
      <c r="E387" s="205" t="s">
        <v>705</v>
      </c>
      <c r="F387" s="206"/>
      <c r="G387" s="215">
        <v>430</v>
      </c>
      <c r="H387" s="215">
        <v>330</v>
      </c>
      <c r="I387" s="215">
        <v>330</v>
      </c>
    </row>
    <row r="388" spans="1:9" ht="75">
      <c r="A388" s="213" t="s">
        <v>1413</v>
      </c>
      <c r="B388" s="205" t="s">
        <v>54</v>
      </c>
      <c r="C388" s="205" t="s">
        <v>697</v>
      </c>
      <c r="D388" s="205" t="s">
        <v>563</v>
      </c>
      <c r="E388" s="205" t="s">
        <v>706</v>
      </c>
      <c r="F388" s="206"/>
      <c r="G388" s="215">
        <v>400</v>
      </c>
      <c r="H388" s="215">
        <v>300</v>
      </c>
      <c r="I388" s="215">
        <v>300</v>
      </c>
    </row>
    <row r="389" spans="1:9" ht="75">
      <c r="A389" s="213" t="s">
        <v>1102</v>
      </c>
      <c r="B389" s="205" t="s">
        <v>54</v>
      </c>
      <c r="C389" s="205" t="s">
        <v>697</v>
      </c>
      <c r="D389" s="205" t="s">
        <v>563</v>
      </c>
      <c r="E389" s="205" t="s">
        <v>706</v>
      </c>
      <c r="F389" s="205" t="s">
        <v>605</v>
      </c>
      <c r="G389" s="215">
        <v>150</v>
      </c>
      <c r="H389" s="215">
        <v>150</v>
      </c>
      <c r="I389" s="215">
        <v>150</v>
      </c>
    </row>
    <row r="390" spans="1:9" ht="75">
      <c r="A390" s="213" t="s">
        <v>1095</v>
      </c>
      <c r="B390" s="205" t="s">
        <v>54</v>
      </c>
      <c r="C390" s="205" t="s">
        <v>697</v>
      </c>
      <c r="D390" s="205" t="s">
        <v>563</v>
      </c>
      <c r="E390" s="205" t="s">
        <v>706</v>
      </c>
      <c r="F390" s="205" t="s">
        <v>549</v>
      </c>
      <c r="G390" s="215">
        <v>250</v>
      </c>
      <c r="H390" s="215">
        <v>150</v>
      </c>
      <c r="I390" s="215">
        <v>150</v>
      </c>
    </row>
    <row r="391" spans="1:9" ht="75">
      <c r="A391" s="213" t="s">
        <v>1270</v>
      </c>
      <c r="B391" s="205" t="s">
        <v>54</v>
      </c>
      <c r="C391" s="205" t="s">
        <v>697</v>
      </c>
      <c r="D391" s="205" t="s">
        <v>563</v>
      </c>
      <c r="E391" s="205" t="s">
        <v>708</v>
      </c>
      <c r="F391" s="206"/>
      <c r="G391" s="215">
        <v>30</v>
      </c>
      <c r="H391" s="215">
        <v>30</v>
      </c>
      <c r="I391" s="215">
        <v>30</v>
      </c>
    </row>
    <row r="392" spans="1:9" ht="75">
      <c r="A392" s="213" t="s">
        <v>1102</v>
      </c>
      <c r="B392" s="205" t="s">
        <v>54</v>
      </c>
      <c r="C392" s="205" t="s">
        <v>697</v>
      </c>
      <c r="D392" s="205" t="s">
        <v>563</v>
      </c>
      <c r="E392" s="205" t="s">
        <v>708</v>
      </c>
      <c r="F392" s="205" t="s">
        <v>605</v>
      </c>
      <c r="G392" s="215">
        <v>30</v>
      </c>
      <c r="H392" s="215">
        <v>30</v>
      </c>
      <c r="I392" s="215">
        <v>30</v>
      </c>
    </row>
    <row r="393" spans="1:9" ht="56.25">
      <c r="A393" s="213" t="s">
        <v>1271</v>
      </c>
      <c r="B393" s="205" t="s">
        <v>54</v>
      </c>
      <c r="C393" s="205" t="s">
        <v>697</v>
      </c>
      <c r="D393" s="205" t="s">
        <v>563</v>
      </c>
      <c r="E393" s="205" t="s">
        <v>710</v>
      </c>
      <c r="F393" s="206"/>
      <c r="G393" s="215">
        <v>11923.30132</v>
      </c>
      <c r="H393" s="215">
        <v>11551.944299999999</v>
      </c>
      <c r="I393" s="215">
        <v>11551.944299999999</v>
      </c>
    </row>
    <row r="394" spans="1:9" ht="112.5">
      <c r="A394" s="213" t="s">
        <v>1272</v>
      </c>
      <c r="B394" s="205" t="s">
        <v>54</v>
      </c>
      <c r="C394" s="205" t="s">
        <v>697</v>
      </c>
      <c r="D394" s="205" t="s">
        <v>563</v>
      </c>
      <c r="E394" s="205" t="s">
        <v>712</v>
      </c>
      <c r="F394" s="206"/>
      <c r="G394" s="215">
        <v>11923.30132</v>
      </c>
      <c r="H394" s="215">
        <v>11551.944299999999</v>
      </c>
      <c r="I394" s="215">
        <v>11551.944299999999</v>
      </c>
    </row>
    <row r="395" spans="1:9" ht="56.25">
      <c r="A395" s="213" t="s">
        <v>1094</v>
      </c>
      <c r="B395" s="205" t="s">
        <v>54</v>
      </c>
      <c r="C395" s="205" t="s">
        <v>697</v>
      </c>
      <c r="D395" s="205" t="s">
        <v>563</v>
      </c>
      <c r="E395" s="205" t="s">
        <v>713</v>
      </c>
      <c r="F395" s="206"/>
      <c r="G395" s="215">
        <v>1073.15013</v>
      </c>
      <c r="H395" s="215">
        <v>1073.15013</v>
      </c>
      <c r="I395" s="215">
        <v>1073.15013</v>
      </c>
    </row>
    <row r="396" spans="1:9" ht="75">
      <c r="A396" s="213" t="s">
        <v>1095</v>
      </c>
      <c r="B396" s="205" t="s">
        <v>54</v>
      </c>
      <c r="C396" s="205" t="s">
        <v>697</v>
      </c>
      <c r="D396" s="205" t="s">
        <v>563</v>
      </c>
      <c r="E396" s="205" t="s">
        <v>713</v>
      </c>
      <c r="F396" s="205" t="s">
        <v>549</v>
      </c>
      <c r="G396" s="215">
        <v>1073.15013</v>
      </c>
      <c r="H396" s="215">
        <v>1073.15013</v>
      </c>
      <c r="I396" s="215">
        <v>1073.15013</v>
      </c>
    </row>
    <row r="397" spans="1:9" ht="56.25">
      <c r="A397" s="213" t="s">
        <v>1273</v>
      </c>
      <c r="B397" s="205" t="s">
        <v>54</v>
      </c>
      <c r="C397" s="205" t="s">
        <v>697</v>
      </c>
      <c r="D397" s="205" t="s">
        <v>563</v>
      </c>
      <c r="E397" s="205" t="s">
        <v>715</v>
      </c>
      <c r="F397" s="206"/>
      <c r="G397" s="215">
        <v>10850.15119</v>
      </c>
      <c r="H397" s="215">
        <v>10478.794169999999</v>
      </c>
      <c r="I397" s="215">
        <v>10478.794169999999</v>
      </c>
    </row>
    <row r="398" spans="1:9" ht="75">
      <c r="A398" s="213" t="s">
        <v>1095</v>
      </c>
      <c r="B398" s="205" t="s">
        <v>54</v>
      </c>
      <c r="C398" s="205" t="s">
        <v>697</v>
      </c>
      <c r="D398" s="205" t="s">
        <v>563</v>
      </c>
      <c r="E398" s="205" t="s">
        <v>715</v>
      </c>
      <c r="F398" s="205" t="s">
        <v>549</v>
      </c>
      <c r="G398" s="215">
        <v>10850.15119</v>
      </c>
      <c r="H398" s="215">
        <v>10478.794169999999</v>
      </c>
      <c r="I398" s="215">
        <v>10478.794169999999</v>
      </c>
    </row>
    <row r="399" spans="1:9" ht="112.5">
      <c r="A399" s="213" t="s">
        <v>1402</v>
      </c>
      <c r="B399" s="205" t="s">
        <v>54</v>
      </c>
      <c r="C399" s="205" t="s">
        <v>697</v>
      </c>
      <c r="D399" s="205" t="s">
        <v>563</v>
      </c>
      <c r="E399" s="205" t="s">
        <v>864</v>
      </c>
      <c r="F399" s="206"/>
      <c r="G399" s="215">
        <v>200</v>
      </c>
      <c r="H399" s="215">
        <v>0</v>
      </c>
      <c r="I399" s="215">
        <v>0</v>
      </c>
    </row>
    <row r="400" spans="1:9" ht="112.5">
      <c r="A400" s="213" t="s">
        <v>1403</v>
      </c>
      <c r="B400" s="205" t="s">
        <v>54</v>
      </c>
      <c r="C400" s="205" t="s">
        <v>697</v>
      </c>
      <c r="D400" s="205" t="s">
        <v>563</v>
      </c>
      <c r="E400" s="205" t="s">
        <v>864</v>
      </c>
      <c r="F400" s="206"/>
      <c r="G400" s="215">
        <v>200</v>
      </c>
      <c r="H400" s="215">
        <v>0</v>
      </c>
      <c r="I400" s="215">
        <v>0</v>
      </c>
    </row>
    <row r="401" spans="1:9" ht="75">
      <c r="A401" s="213" t="s">
        <v>1260</v>
      </c>
      <c r="B401" s="205" t="s">
        <v>54</v>
      </c>
      <c r="C401" s="205" t="s">
        <v>697</v>
      </c>
      <c r="D401" s="205" t="s">
        <v>563</v>
      </c>
      <c r="E401" s="205" t="s">
        <v>866</v>
      </c>
      <c r="F401" s="206"/>
      <c r="G401" s="215">
        <v>200</v>
      </c>
      <c r="H401" s="215">
        <v>0</v>
      </c>
      <c r="I401" s="215">
        <v>0</v>
      </c>
    </row>
    <row r="402" spans="1:9" ht="75">
      <c r="A402" s="213" t="s">
        <v>1404</v>
      </c>
      <c r="B402" s="205" t="s">
        <v>54</v>
      </c>
      <c r="C402" s="205" t="s">
        <v>697</v>
      </c>
      <c r="D402" s="205" t="s">
        <v>563</v>
      </c>
      <c r="E402" s="205" t="s">
        <v>1374</v>
      </c>
      <c r="F402" s="206"/>
      <c r="G402" s="215">
        <v>200</v>
      </c>
      <c r="H402" s="215">
        <v>0</v>
      </c>
      <c r="I402" s="215">
        <v>0</v>
      </c>
    </row>
    <row r="403" spans="1:9" ht="75">
      <c r="A403" s="213" t="s">
        <v>1095</v>
      </c>
      <c r="B403" s="205" t="s">
        <v>54</v>
      </c>
      <c r="C403" s="205" t="s">
        <v>697</v>
      </c>
      <c r="D403" s="205" t="s">
        <v>563</v>
      </c>
      <c r="E403" s="205" t="s">
        <v>1374</v>
      </c>
      <c r="F403" s="205" t="s">
        <v>549</v>
      </c>
      <c r="G403" s="215">
        <v>200</v>
      </c>
      <c r="H403" s="215">
        <v>0</v>
      </c>
      <c r="I403" s="215">
        <v>0</v>
      </c>
    </row>
    <row r="404" spans="1:9" ht="37.5">
      <c r="A404" s="213" t="s">
        <v>1274</v>
      </c>
      <c r="B404" s="205" t="s">
        <v>54</v>
      </c>
      <c r="C404" s="205" t="s">
        <v>697</v>
      </c>
      <c r="D404" s="205" t="s">
        <v>719</v>
      </c>
      <c r="E404" s="206"/>
      <c r="F404" s="206"/>
      <c r="G404" s="215">
        <v>3068.9704299999999</v>
      </c>
      <c r="H404" s="215">
        <v>3068.9704299999999</v>
      </c>
      <c r="I404" s="215">
        <v>3068.9704299999999</v>
      </c>
    </row>
    <row r="405" spans="1:9" ht="93.75">
      <c r="A405" s="213" t="s">
        <v>1263</v>
      </c>
      <c r="B405" s="205" t="s">
        <v>54</v>
      </c>
      <c r="C405" s="205" t="s">
        <v>697</v>
      </c>
      <c r="D405" s="205" t="s">
        <v>719</v>
      </c>
      <c r="E405" s="205" t="s">
        <v>691</v>
      </c>
      <c r="F405" s="206"/>
      <c r="G405" s="215">
        <v>3068.9704299999999</v>
      </c>
      <c r="H405" s="215">
        <v>3068.9704299999999</v>
      </c>
      <c r="I405" s="215">
        <v>3068.9704299999999</v>
      </c>
    </row>
    <row r="406" spans="1:9" ht="93.75">
      <c r="A406" s="213" t="s">
        <v>1142</v>
      </c>
      <c r="B406" s="205" t="s">
        <v>54</v>
      </c>
      <c r="C406" s="205" t="s">
        <v>697</v>
      </c>
      <c r="D406" s="205" t="s">
        <v>719</v>
      </c>
      <c r="E406" s="205" t="s">
        <v>716</v>
      </c>
      <c r="F406" s="206"/>
      <c r="G406" s="215">
        <v>3068.9704299999999</v>
      </c>
      <c r="H406" s="215">
        <v>3068.9704299999999</v>
      </c>
      <c r="I406" s="215">
        <v>3068.9704299999999</v>
      </c>
    </row>
    <row r="407" spans="1:9" ht="112.5">
      <c r="A407" s="213" t="s">
        <v>1143</v>
      </c>
      <c r="B407" s="205" t="s">
        <v>54</v>
      </c>
      <c r="C407" s="205" t="s">
        <v>697</v>
      </c>
      <c r="D407" s="205" t="s">
        <v>719</v>
      </c>
      <c r="E407" s="205" t="s">
        <v>717</v>
      </c>
      <c r="F407" s="206"/>
      <c r="G407" s="215">
        <v>3068.9704299999999</v>
      </c>
      <c r="H407" s="215">
        <v>3068.9704299999999</v>
      </c>
      <c r="I407" s="215">
        <v>3068.9704299999999</v>
      </c>
    </row>
    <row r="408" spans="1:9" ht="75">
      <c r="A408" s="213" t="s">
        <v>1144</v>
      </c>
      <c r="B408" s="205" t="s">
        <v>54</v>
      </c>
      <c r="C408" s="205" t="s">
        <v>697</v>
      </c>
      <c r="D408" s="205" t="s">
        <v>719</v>
      </c>
      <c r="E408" s="205" t="s">
        <v>720</v>
      </c>
      <c r="F408" s="206"/>
      <c r="G408" s="215">
        <v>3068.9704299999999</v>
      </c>
      <c r="H408" s="215">
        <v>3068.9704299999999</v>
      </c>
      <c r="I408" s="215">
        <v>3068.9704299999999</v>
      </c>
    </row>
    <row r="409" spans="1:9" ht="168.75">
      <c r="A409" s="213" t="s">
        <v>1145</v>
      </c>
      <c r="B409" s="205" t="s">
        <v>54</v>
      </c>
      <c r="C409" s="205" t="s">
        <v>697</v>
      </c>
      <c r="D409" s="205" t="s">
        <v>719</v>
      </c>
      <c r="E409" s="205" t="s">
        <v>720</v>
      </c>
      <c r="F409" s="205" t="s">
        <v>603</v>
      </c>
      <c r="G409" s="215">
        <v>2600.7649999999999</v>
      </c>
      <c r="H409" s="215">
        <v>2600.7649999999999</v>
      </c>
      <c r="I409" s="215">
        <v>2600.7649999999999</v>
      </c>
    </row>
    <row r="410" spans="1:9" ht="75">
      <c r="A410" s="213" t="s">
        <v>1102</v>
      </c>
      <c r="B410" s="205" t="s">
        <v>54</v>
      </c>
      <c r="C410" s="205" t="s">
        <v>697</v>
      </c>
      <c r="D410" s="205" t="s">
        <v>719</v>
      </c>
      <c r="E410" s="205" t="s">
        <v>720</v>
      </c>
      <c r="F410" s="205" t="s">
        <v>605</v>
      </c>
      <c r="G410" s="215">
        <v>465.70542999999998</v>
      </c>
      <c r="H410" s="215">
        <v>465.70542999999998</v>
      </c>
      <c r="I410" s="215">
        <v>465.70542999999998</v>
      </c>
    </row>
    <row r="411" spans="1:9" ht="37.5">
      <c r="A411" s="213" t="s">
        <v>1146</v>
      </c>
      <c r="B411" s="205" t="s">
        <v>54</v>
      </c>
      <c r="C411" s="205" t="s">
        <v>697</v>
      </c>
      <c r="D411" s="205" t="s">
        <v>719</v>
      </c>
      <c r="E411" s="205" t="s">
        <v>720</v>
      </c>
      <c r="F411" s="205" t="s">
        <v>609</v>
      </c>
      <c r="G411" s="215">
        <v>2.5</v>
      </c>
      <c r="H411" s="215">
        <v>2.5</v>
      </c>
      <c r="I411" s="215">
        <v>2.5</v>
      </c>
    </row>
    <row r="412" spans="1:9" ht="37.5">
      <c r="A412" s="213" t="s">
        <v>26</v>
      </c>
      <c r="B412" s="205" t="s">
        <v>55</v>
      </c>
      <c r="C412" s="206"/>
      <c r="D412" s="206"/>
      <c r="E412" s="206"/>
      <c r="F412" s="206"/>
      <c r="G412" s="215">
        <v>97139.487760000004</v>
      </c>
      <c r="H412" s="215">
        <v>98139.400569999998</v>
      </c>
      <c r="I412" s="215">
        <v>90410.815570000006</v>
      </c>
    </row>
    <row r="413" spans="1:9" ht="37.5">
      <c r="A413" s="213" t="s">
        <v>1089</v>
      </c>
      <c r="B413" s="205" t="s">
        <v>55</v>
      </c>
      <c r="C413" s="205" t="s">
        <v>545</v>
      </c>
      <c r="D413" s="206"/>
      <c r="E413" s="206"/>
      <c r="F413" s="206"/>
      <c r="G413" s="215">
        <v>48933.391759999999</v>
      </c>
      <c r="H413" s="215">
        <v>45831.929069999998</v>
      </c>
      <c r="I413" s="215">
        <v>45814.194069999998</v>
      </c>
    </row>
    <row r="414" spans="1:9" ht="75">
      <c r="A414" s="213" t="s">
        <v>1275</v>
      </c>
      <c r="B414" s="205" t="s">
        <v>55</v>
      </c>
      <c r="C414" s="205" t="s">
        <v>545</v>
      </c>
      <c r="D414" s="205" t="s">
        <v>563</v>
      </c>
      <c r="E414" s="206"/>
      <c r="F414" s="206"/>
      <c r="G414" s="215">
        <v>1562.4</v>
      </c>
      <c r="H414" s="215">
        <v>1562.4</v>
      </c>
      <c r="I414" s="215">
        <v>1562.4</v>
      </c>
    </row>
    <row r="415" spans="1:9" ht="93.75">
      <c r="A415" s="213" t="s">
        <v>1191</v>
      </c>
      <c r="B415" s="205" t="s">
        <v>55</v>
      </c>
      <c r="C415" s="205" t="s">
        <v>545</v>
      </c>
      <c r="D415" s="205" t="s">
        <v>563</v>
      </c>
      <c r="E415" s="205" t="s">
        <v>966</v>
      </c>
      <c r="F415" s="206"/>
      <c r="G415" s="215">
        <v>1562.4</v>
      </c>
      <c r="H415" s="215">
        <v>1562.4</v>
      </c>
      <c r="I415" s="215">
        <v>1562.4</v>
      </c>
    </row>
    <row r="416" spans="1:9" ht="75">
      <c r="A416" s="213" t="s">
        <v>1192</v>
      </c>
      <c r="B416" s="205" t="s">
        <v>55</v>
      </c>
      <c r="C416" s="205" t="s">
        <v>545</v>
      </c>
      <c r="D416" s="205" t="s">
        <v>563</v>
      </c>
      <c r="E416" s="205" t="s">
        <v>968</v>
      </c>
      <c r="F416" s="206"/>
      <c r="G416" s="215">
        <v>1562.4</v>
      </c>
      <c r="H416" s="215">
        <v>1562.4</v>
      </c>
      <c r="I416" s="215">
        <v>1562.4</v>
      </c>
    </row>
    <row r="417" spans="1:9" ht="112.5">
      <c r="A417" s="213" t="s">
        <v>1143</v>
      </c>
      <c r="B417" s="205" t="s">
        <v>55</v>
      </c>
      <c r="C417" s="205" t="s">
        <v>545</v>
      </c>
      <c r="D417" s="205" t="s">
        <v>563</v>
      </c>
      <c r="E417" s="205" t="s">
        <v>969</v>
      </c>
      <c r="F417" s="206"/>
      <c r="G417" s="215">
        <v>1562.4</v>
      </c>
      <c r="H417" s="215">
        <v>1562.4</v>
      </c>
      <c r="I417" s="215">
        <v>1562.4</v>
      </c>
    </row>
    <row r="418" spans="1:9" ht="37.5">
      <c r="A418" s="213" t="s">
        <v>1276</v>
      </c>
      <c r="B418" s="205" t="s">
        <v>55</v>
      </c>
      <c r="C418" s="205" t="s">
        <v>545</v>
      </c>
      <c r="D418" s="205" t="s">
        <v>563</v>
      </c>
      <c r="E418" s="205" t="s">
        <v>972</v>
      </c>
      <c r="F418" s="206"/>
      <c r="G418" s="215">
        <v>1562.4</v>
      </c>
      <c r="H418" s="215">
        <v>1562.4</v>
      </c>
      <c r="I418" s="215">
        <v>1562.4</v>
      </c>
    </row>
    <row r="419" spans="1:9" ht="168.75">
      <c r="A419" s="213" t="s">
        <v>1145</v>
      </c>
      <c r="B419" s="205" t="s">
        <v>55</v>
      </c>
      <c r="C419" s="205" t="s">
        <v>545</v>
      </c>
      <c r="D419" s="205" t="s">
        <v>563</v>
      </c>
      <c r="E419" s="205" t="s">
        <v>972</v>
      </c>
      <c r="F419" s="205" t="s">
        <v>603</v>
      </c>
      <c r="G419" s="215">
        <v>1562.4</v>
      </c>
      <c r="H419" s="215">
        <v>1562.4</v>
      </c>
      <c r="I419" s="215">
        <v>1562.4</v>
      </c>
    </row>
    <row r="420" spans="1:9" ht="131.25">
      <c r="A420" s="213" t="s">
        <v>1277</v>
      </c>
      <c r="B420" s="205" t="s">
        <v>55</v>
      </c>
      <c r="C420" s="205" t="s">
        <v>545</v>
      </c>
      <c r="D420" s="205" t="s">
        <v>640</v>
      </c>
      <c r="E420" s="206"/>
      <c r="F420" s="206"/>
      <c r="G420" s="215">
        <v>39634.811560000002</v>
      </c>
      <c r="H420" s="215">
        <v>39532.473870000002</v>
      </c>
      <c r="I420" s="215">
        <v>39532.473870000002</v>
      </c>
    </row>
    <row r="421" spans="1:9" ht="93.75">
      <c r="A421" s="213" t="s">
        <v>1191</v>
      </c>
      <c r="B421" s="205" t="s">
        <v>55</v>
      </c>
      <c r="C421" s="205" t="s">
        <v>545</v>
      </c>
      <c r="D421" s="205" t="s">
        <v>640</v>
      </c>
      <c r="E421" s="205" t="s">
        <v>966</v>
      </c>
      <c r="F421" s="206"/>
      <c r="G421" s="215">
        <v>39634.811560000002</v>
      </c>
      <c r="H421" s="215">
        <v>39532.473870000002</v>
      </c>
      <c r="I421" s="215">
        <v>39532.473870000002</v>
      </c>
    </row>
    <row r="422" spans="1:9" ht="75">
      <c r="A422" s="213" t="s">
        <v>1192</v>
      </c>
      <c r="B422" s="205" t="s">
        <v>55</v>
      </c>
      <c r="C422" s="205" t="s">
        <v>545</v>
      </c>
      <c r="D422" s="205" t="s">
        <v>640</v>
      </c>
      <c r="E422" s="205" t="s">
        <v>968</v>
      </c>
      <c r="F422" s="206"/>
      <c r="G422" s="215">
        <v>39634.811560000002</v>
      </c>
      <c r="H422" s="215">
        <v>39532.473870000002</v>
      </c>
      <c r="I422" s="215">
        <v>39532.473870000002</v>
      </c>
    </row>
    <row r="423" spans="1:9" ht="112.5">
      <c r="A423" s="213" t="s">
        <v>1143</v>
      </c>
      <c r="B423" s="205" t="s">
        <v>55</v>
      </c>
      <c r="C423" s="205" t="s">
        <v>545</v>
      </c>
      <c r="D423" s="205" t="s">
        <v>640</v>
      </c>
      <c r="E423" s="205" t="s">
        <v>969</v>
      </c>
      <c r="F423" s="206"/>
      <c r="G423" s="215">
        <v>38112.044869999998</v>
      </c>
      <c r="H423" s="215">
        <v>38112.044869999998</v>
      </c>
      <c r="I423" s="215">
        <v>38112.044869999998</v>
      </c>
    </row>
    <row r="424" spans="1:9" ht="75">
      <c r="A424" s="213" t="s">
        <v>1144</v>
      </c>
      <c r="B424" s="205" t="s">
        <v>55</v>
      </c>
      <c r="C424" s="205" t="s">
        <v>545</v>
      </c>
      <c r="D424" s="205" t="s">
        <v>640</v>
      </c>
      <c r="E424" s="205" t="s">
        <v>974</v>
      </c>
      <c r="F424" s="206"/>
      <c r="G424" s="215">
        <v>38112.044869999998</v>
      </c>
      <c r="H424" s="215">
        <v>38112.044869999998</v>
      </c>
      <c r="I424" s="215">
        <v>38112.044869999998</v>
      </c>
    </row>
    <row r="425" spans="1:9" ht="168.75">
      <c r="A425" s="213" t="s">
        <v>1145</v>
      </c>
      <c r="B425" s="205" t="s">
        <v>55</v>
      </c>
      <c r="C425" s="205" t="s">
        <v>545</v>
      </c>
      <c r="D425" s="205" t="s">
        <v>640</v>
      </c>
      <c r="E425" s="205" t="s">
        <v>974</v>
      </c>
      <c r="F425" s="205" t="s">
        <v>603</v>
      </c>
      <c r="G425" s="215">
        <v>34076.71</v>
      </c>
      <c r="H425" s="215">
        <v>34076.71</v>
      </c>
      <c r="I425" s="215">
        <v>34076.71</v>
      </c>
    </row>
    <row r="426" spans="1:9" ht="75">
      <c r="A426" s="213" t="s">
        <v>1102</v>
      </c>
      <c r="B426" s="205" t="s">
        <v>55</v>
      </c>
      <c r="C426" s="205" t="s">
        <v>545</v>
      </c>
      <c r="D426" s="205" t="s">
        <v>640</v>
      </c>
      <c r="E426" s="205" t="s">
        <v>974</v>
      </c>
      <c r="F426" s="205" t="s">
        <v>605</v>
      </c>
      <c r="G426" s="215">
        <v>3823.32987</v>
      </c>
      <c r="H426" s="215">
        <v>3823.32987</v>
      </c>
      <c r="I426" s="215">
        <v>3823.32987</v>
      </c>
    </row>
    <row r="427" spans="1:9" ht="37.5">
      <c r="A427" s="213" t="s">
        <v>1146</v>
      </c>
      <c r="B427" s="205" t="s">
        <v>55</v>
      </c>
      <c r="C427" s="205" t="s">
        <v>545</v>
      </c>
      <c r="D427" s="205" t="s">
        <v>640</v>
      </c>
      <c r="E427" s="205" t="s">
        <v>974</v>
      </c>
      <c r="F427" s="205" t="s">
        <v>609</v>
      </c>
      <c r="G427" s="215">
        <v>212.005</v>
      </c>
      <c r="H427" s="215">
        <v>212.005</v>
      </c>
      <c r="I427" s="215">
        <v>212.005</v>
      </c>
    </row>
    <row r="428" spans="1:9" ht="93.75">
      <c r="A428" s="213" t="s">
        <v>1278</v>
      </c>
      <c r="B428" s="205" t="s">
        <v>55</v>
      </c>
      <c r="C428" s="205" t="s">
        <v>545</v>
      </c>
      <c r="D428" s="205" t="s">
        <v>640</v>
      </c>
      <c r="E428" s="205" t="s">
        <v>976</v>
      </c>
      <c r="F428" s="206"/>
      <c r="G428" s="215">
        <v>1522.7666899999999</v>
      </c>
      <c r="H428" s="215">
        <v>1420.4290000000001</v>
      </c>
      <c r="I428" s="215">
        <v>1420.4290000000001</v>
      </c>
    </row>
    <row r="429" spans="1:9" ht="112.5">
      <c r="A429" s="213" t="s">
        <v>1279</v>
      </c>
      <c r="B429" s="205" t="s">
        <v>55</v>
      </c>
      <c r="C429" s="205" t="s">
        <v>545</v>
      </c>
      <c r="D429" s="205" t="s">
        <v>640</v>
      </c>
      <c r="E429" s="205" t="s">
        <v>978</v>
      </c>
      <c r="F429" s="206"/>
      <c r="G429" s="215">
        <v>1522.7666899999999</v>
      </c>
      <c r="H429" s="215">
        <v>1420.4290000000001</v>
      </c>
      <c r="I429" s="215">
        <v>1420.4290000000001</v>
      </c>
    </row>
    <row r="430" spans="1:9" ht="168.75">
      <c r="A430" s="213" t="s">
        <v>1145</v>
      </c>
      <c r="B430" s="205" t="s">
        <v>55</v>
      </c>
      <c r="C430" s="205" t="s">
        <v>545</v>
      </c>
      <c r="D430" s="205" t="s">
        <v>640</v>
      </c>
      <c r="E430" s="205" t="s">
        <v>978</v>
      </c>
      <c r="F430" s="205" t="s">
        <v>603</v>
      </c>
      <c r="G430" s="215">
        <v>1175.1210000000001</v>
      </c>
      <c r="H430" s="215">
        <v>1175.1210000000001</v>
      </c>
      <c r="I430" s="215">
        <v>1175.1210000000001</v>
      </c>
    </row>
    <row r="431" spans="1:9" ht="75">
      <c r="A431" s="213" t="s">
        <v>1102</v>
      </c>
      <c r="B431" s="205" t="s">
        <v>55</v>
      </c>
      <c r="C431" s="205" t="s">
        <v>545</v>
      </c>
      <c r="D431" s="205" t="s">
        <v>640</v>
      </c>
      <c r="E431" s="205" t="s">
        <v>978</v>
      </c>
      <c r="F431" s="205" t="s">
        <v>605</v>
      </c>
      <c r="G431" s="215">
        <v>347.64569</v>
      </c>
      <c r="H431" s="215">
        <v>245.30799999999999</v>
      </c>
      <c r="I431" s="215">
        <v>245.30799999999999</v>
      </c>
    </row>
    <row r="432" spans="1:9" ht="18.75">
      <c r="A432" s="213" t="s">
        <v>1280</v>
      </c>
      <c r="B432" s="205" t="s">
        <v>55</v>
      </c>
      <c r="C432" s="205" t="s">
        <v>545</v>
      </c>
      <c r="D432" s="205" t="s">
        <v>719</v>
      </c>
      <c r="E432" s="206"/>
      <c r="F432" s="206"/>
      <c r="G432" s="215">
        <v>16.86</v>
      </c>
      <c r="H432" s="215">
        <v>17.734999999999999</v>
      </c>
      <c r="I432" s="215">
        <v>0</v>
      </c>
    </row>
    <row r="433" spans="1:9" ht="112.5">
      <c r="A433" s="213" t="s">
        <v>1281</v>
      </c>
      <c r="B433" s="205" t="s">
        <v>55</v>
      </c>
      <c r="C433" s="205" t="s">
        <v>545</v>
      </c>
      <c r="D433" s="205" t="s">
        <v>719</v>
      </c>
      <c r="E433" s="205" t="s">
        <v>1062</v>
      </c>
      <c r="F433" s="206"/>
      <c r="G433" s="215">
        <v>16.86</v>
      </c>
      <c r="H433" s="215">
        <v>17.734999999999999</v>
      </c>
      <c r="I433" s="215">
        <v>0</v>
      </c>
    </row>
    <row r="434" spans="1:9" ht="37.5">
      <c r="A434" s="213" t="s">
        <v>1122</v>
      </c>
      <c r="B434" s="205" t="s">
        <v>55</v>
      </c>
      <c r="C434" s="205" t="s">
        <v>545</v>
      </c>
      <c r="D434" s="205" t="s">
        <v>719</v>
      </c>
      <c r="E434" s="205" t="s">
        <v>1063</v>
      </c>
      <c r="F434" s="206"/>
      <c r="G434" s="215">
        <v>16.86</v>
      </c>
      <c r="H434" s="215">
        <v>17.734999999999999</v>
      </c>
      <c r="I434" s="215">
        <v>0</v>
      </c>
    </row>
    <row r="435" spans="1:9" ht="37.5">
      <c r="A435" s="213" t="s">
        <v>1123</v>
      </c>
      <c r="B435" s="205" t="s">
        <v>55</v>
      </c>
      <c r="C435" s="205" t="s">
        <v>545</v>
      </c>
      <c r="D435" s="205" t="s">
        <v>719</v>
      </c>
      <c r="E435" s="205" t="s">
        <v>1063</v>
      </c>
      <c r="F435" s="206"/>
      <c r="G435" s="215">
        <v>16.86</v>
      </c>
      <c r="H435" s="215">
        <v>17.734999999999999</v>
      </c>
      <c r="I435" s="215">
        <v>0</v>
      </c>
    </row>
    <row r="436" spans="1:9" ht="187.5">
      <c r="A436" s="213" t="s">
        <v>1282</v>
      </c>
      <c r="B436" s="205" t="s">
        <v>55</v>
      </c>
      <c r="C436" s="205" t="s">
        <v>545</v>
      </c>
      <c r="D436" s="205" t="s">
        <v>719</v>
      </c>
      <c r="E436" s="205" t="s">
        <v>1066</v>
      </c>
      <c r="F436" s="206"/>
      <c r="G436" s="215">
        <v>16.86</v>
      </c>
      <c r="H436" s="215">
        <v>17.734999999999999</v>
      </c>
      <c r="I436" s="215">
        <v>0</v>
      </c>
    </row>
    <row r="437" spans="1:9" ht="75">
      <c r="A437" s="213" t="s">
        <v>1102</v>
      </c>
      <c r="B437" s="205" t="s">
        <v>55</v>
      </c>
      <c r="C437" s="205" t="s">
        <v>545</v>
      </c>
      <c r="D437" s="205" t="s">
        <v>719</v>
      </c>
      <c r="E437" s="205" t="s">
        <v>1066</v>
      </c>
      <c r="F437" s="205" t="s">
        <v>605</v>
      </c>
      <c r="G437" s="215">
        <v>16.86</v>
      </c>
      <c r="H437" s="215">
        <v>17.734999999999999</v>
      </c>
      <c r="I437" s="215">
        <v>0</v>
      </c>
    </row>
    <row r="438" spans="1:9" ht="37.5">
      <c r="A438" s="213" t="s">
        <v>1090</v>
      </c>
      <c r="B438" s="205" t="s">
        <v>55</v>
      </c>
      <c r="C438" s="205" t="s">
        <v>545</v>
      </c>
      <c r="D438" s="205" t="s">
        <v>663</v>
      </c>
      <c r="E438" s="206"/>
      <c r="F438" s="206"/>
      <c r="G438" s="215">
        <v>7719.3202000000001</v>
      </c>
      <c r="H438" s="215">
        <v>4719.3202000000001</v>
      </c>
      <c r="I438" s="215">
        <v>4719.3202000000001</v>
      </c>
    </row>
    <row r="439" spans="1:9" ht="131.25">
      <c r="A439" s="213" t="s">
        <v>1226</v>
      </c>
      <c r="B439" s="205" t="s">
        <v>55</v>
      </c>
      <c r="C439" s="205" t="s">
        <v>545</v>
      </c>
      <c r="D439" s="205" t="s">
        <v>663</v>
      </c>
      <c r="E439" s="205" t="s">
        <v>771</v>
      </c>
      <c r="F439" s="206"/>
      <c r="G439" s="215">
        <v>10</v>
      </c>
      <c r="H439" s="215">
        <v>10</v>
      </c>
      <c r="I439" s="215">
        <v>10</v>
      </c>
    </row>
    <row r="440" spans="1:9" ht="18.75">
      <c r="A440" s="213" t="s">
        <v>1227</v>
      </c>
      <c r="B440" s="205" t="s">
        <v>55</v>
      </c>
      <c r="C440" s="205" t="s">
        <v>545</v>
      </c>
      <c r="D440" s="205" t="s">
        <v>663</v>
      </c>
      <c r="E440" s="205" t="s">
        <v>773</v>
      </c>
      <c r="F440" s="206"/>
      <c r="G440" s="215">
        <v>10</v>
      </c>
      <c r="H440" s="215">
        <v>10</v>
      </c>
      <c r="I440" s="215">
        <v>10</v>
      </c>
    </row>
    <row r="441" spans="1:9" ht="281.25">
      <c r="A441" s="213" t="s">
        <v>1228</v>
      </c>
      <c r="B441" s="205" t="s">
        <v>55</v>
      </c>
      <c r="C441" s="205" t="s">
        <v>545</v>
      </c>
      <c r="D441" s="205" t="s">
        <v>663</v>
      </c>
      <c r="E441" s="205" t="s">
        <v>775</v>
      </c>
      <c r="F441" s="206"/>
      <c r="G441" s="215">
        <v>10</v>
      </c>
      <c r="H441" s="215">
        <v>10</v>
      </c>
      <c r="I441" s="215">
        <v>10</v>
      </c>
    </row>
    <row r="442" spans="1:9" ht="75">
      <c r="A442" s="213" t="s">
        <v>1283</v>
      </c>
      <c r="B442" s="205" t="s">
        <v>55</v>
      </c>
      <c r="C442" s="205" t="s">
        <v>545</v>
      </c>
      <c r="D442" s="205" t="s">
        <v>663</v>
      </c>
      <c r="E442" s="205" t="s">
        <v>777</v>
      </c>
      <c r="F442" s="206"/>
      <c r="G442" s="215">
        <v>10</v>
      </c>
      <c r="H442" s="215">
        <v>10</v>
      </c>
      <c r="I442" s="215">
        <v>10</v>
      </c>
    </row>
    <row r="443" spans="1:9" ht="75">
      <c r="A443" s="213" t="s">
        <v>1102</v>
      </c>
      <c r="B443" s="205" t="s">
        <v>55</v>
      </c>
      <c r="C443" s="205" t="s">
        <v>545</v>
      </c>
      <c r="D443" s="205" t="s">
        <v>663</v>
      </c>
      <c r="E443" s="205" t="s">
        <v>777</v>
      </c>
      <c r="F443" s="205" t="s">
        <v>605</v>
      </c>
      <c r="G443" s="215">
        <v>10</v>
      </c>
      <c r="H443" s="215">
        <v>10</v>
      </c>
      <c r="I443" s="215">
        <v>10</v>
      </c>
    </row>
    <row r="444" spans="1:9" ht="112.5">
      <c r="A444" s="213" t="s">
        <v>1402</v>
      </c>
      <c r="B444" s="205" t="s">
        <v>55</v>
      </c>
      <c r="C444" s="205" t="s">
        <v>545</v>
      </c>
      <c r="D444" s="205" t="s">
        <v>663</v>
      </c>
      <c r="E444" s="205" t="s">
        <v>864</v>
      </c>
      <c r="F444" s="206"/>
      <c r="G444" s="215">
        <v>879.16</v>
      </c>
      <c r="H444" s="215">
        <v>879.16</v>
      </c>
      <c r="I444" s="215">
        <v>879.16</v>
      </c>
    </row>
    <row r="445" spans="1:9" ht="112.5">
      <c r="A445" s="213" t="s">
        <v>1403</v>
      </c>
      <c r="B445" s="205" t="s">
        <v>55</v>
      </c>
      <c r="C445" s="205" t="s">
        <v>545</v>
      </c>
      <c r="D445" s="205" t="s">
        <v>663</v>
      </c>
      <c r="E445" s="205" t="s">
        <v>864</v>
      </c>
      <c r="F445" s="206"/>
      <c r="G445" s="215">
        <v>879.16</v>
      </c>
      <c r="H445" s="215">
        <v>879.16</v>
      </c>
      <c r="I445" s="215">
        <v>879.16</v>
      </c>
    </row>
    <row r="446" spans="1:9" ht="75">
      <c r="A446" s="213" t="s">
        <v>1260</v>
      </c>
      <c r="B446" s="205" t="s">
        <v>55</v>
      </c>
      <c r="C446" s="205" t="s">
        <v>545</v>
      </c>
      <c r="D446" s="205" t="s">
        <v>663</v>
      </c>
      <c r="E446" s="205" t="s">
        <v>866</v>
      </c>
      <c r="F446" s="206"/>
      <c r="G446" s="215">
        <v>879.16</v>
      </c>
      <c r="H446" s="215">
        <v>879.16</v>
      </c>
      <c r="I446" s="215">
        <v>879.16</v>
      </c>
    </row>
    <row r="447" spans="1:9" ht="93.75">
      <c r="A447" s="213" t="s">
        <v>1414</v>
      </c>
      <c r="B447" s="205" t="s">
        <v>55</v>
      </c>
      <c r="C447" s="205" t="s">
        <v>545</v>
      </c>
      <c r="D447" s="205" t="s">
        <v>663</v>
      </c>
      <c r="E447" s="205" t="s">
        <v>1372</v>
      </c>
      <c r="F447" s="206"/>
      <c r="G447" s="215">
        <v>879.16</v>
      </c>
      <c r="H447" s="215">
        <v>879.16</v>
      </c>
      <c r="I447" s="215">
        <v>879.16</v>
      </c>
    </row>
    <row r="448" spans="1:9" ht="168.75">
      <c r="A448" s="213" t="s">
        <v>1145</v>
      </c>
      <c r="B448" s="205" t="s">
        <v>55</v>
      </c>
      <c r="C448" s="205" t="s">
        <v>545</v>
      </c>
      <c r="D448" s="205" t="s">
        <v>663</v>
      </c>
      <c r="E448" s="205" t="s">
        <v>1372</v>
      </c>
      <c r="F448" s="205" t="s">
        <v>603</v>
      </c>
      <c r="G448" s="215">
        <v>879.16</v>
      </c>
      <c r="H448" s="215">
        <v>879.16</v>
      </c>
      <c r="I448" s="215">
        <v>879.16</v>
      </c>
    </row>
    <row r="449" spans="1:9" ht="75">
      <c r="A449" s="213" t="s">
        <v>1409</v>
      </c>
      <c r="B449" s="205" t="s">
        <v>55</v>
      </c>
      <c r="C449" s="205" t="s">
        <v>545</v>
      </c>
      <c r="D449" s="205" t="s">
        <v>663</v>
      </c>
      <c r="E449" s="205" t="s">
        <v>922</v>
      </c>
      <c r="F449" s="206"/>
      <c r="G449" s="215">
        <v>443.41180000000003</v>
      </c>
      <c r="H449" s="215">
        <v>443.41180000000003</v>
      </c>
      <c r="I449" s="215">
        <v>443.41180000000003</v>
      </c>
    </row>
    <row r="450" spans="1:9" ht="75">
      <c r="A450" s="213" t="s">
        <v>1410</v>
      </c>
      <c r="B450" s="205" t="s">
        <v>55</v>
      </c>
      <c r="C450" s="205" t="s">
        <v>545</v>
      </c>
      <c r="D450" s="205" t="s">
        <v>663</v>
      </c>
      <c r="E450" s="205" t="s">
        <v>922</v>
      </c>
      <c r="F450" s="206"/>
      <c r="G450" s="215">
        <v>443.41180000000003</v>
      </c>
      <c r="H450" s="215">
        <v>443.41180000000003</v>
      </c>
      <c r="I450" s="215">
        <v>443.41180000000003</v>
      </c>
    </row>
    <row r="451" spans="1:9" ht="112.5">
      <c r="A451" s="213" t="s">
        <v>1284</v>
      </c>
      <c r="B451" s="205" t="s">
        <v>55</v>
      </c>
      <c r="C451" s="205" t="s">
        <v>545</v>
      </c>
      <c r="D451" s="205" t="s">
        <v>663</v>
      </c>
      <c r="E451" s="205" t="s">
        <v>924</v>
      </c>
      <c r="F451" s="206"/>
      <c r="G451" s="215">
        <v>31.608000000000001</v>
      </c>
      <c r="H451" s="215">
        <v>31.608000000000001</v>
      </c>
      <c r="I451" s="215">
        <v>31.608000000000001</v>
      </c>
    </row>
    <row r="452" spans="1:9" ht="93.75">
      <c r="A452" s="213" t="s">
        <v>1285</v>
      </c>
      <c r="B452" s="205" t="s">
        <v>55</v>
      </c>
      <c r="C452" s="205" t="s">
        <v>545</v>
      </c>
      <c r="D452" s="205" t="s">
        <v>663</v>
      </c>
      <c r="E452" s="205" t="s">
        <v>926</v>
      </c>
      <c r="F452" s="206"/>
      <c r="G452" s="215">
        <v>31.608000000000001</v>
      </c>
      <c r="H452" s="215">
        <v>31.608000000000001</v>
      </c>
      <c r="I452" s="215">
        <v>31.608000000000001</v>
      </c>
    </row>
    <row r="453" spans="1:9" ht="168.75">
      <c r="A453" s="213" t="s">
        <v>1145</v>
      </c>
      <c r="B453" s="205" t="s">
        <v>55</v>
      </c>
      <c r="C453" s="205" t="s">
        <v>545</v>
      </c>
      <c r="D453" s="205" t="s">
        <v>663</v>
      </c>
      <c r="E453" s="205" t="s">
        <v>926</v>
      </c>
      <c r="F453" s="205" t="s">
        <v>603</v>
      </c>
      <c r="G453" s="215">
        <v>20</v>
      </c>
      <c r="H453" s="215">
        <v>20</v>
      </c>
      <c r="I453" s="215">
        <v>20</v>
      </c>
    </row>
    <row r="454" spans="1:9" ht="75">
      <c r="A454" s="213" t="s">
        <v>1102</v>
      </c>
      <c r="B454" s="205" t="s">
        <v>55</v>
      </c>
      <c r="C454" s="205" t="s">
        <v>545</v>
      </c>
      <c r="D454" s="205" t="s">
        <v>663</v>
      </c>
      <c r="E454" s="205" t="s">
        <v>926</v>
      </c>
      <c r="F454" s="205" t="s">
        <v>605</v>
      </c>
      <c r="G454" s="215">
        <v>6.2030000000000003</v>
      </c>
      <c r="H454" s="215">
        <v>6.2030000000000003</v>
      </c>
      <c r="I454" s="215">
        <v>6.2030000000000003</v>
      </c>
    </row>
    <row r="455" spans="1:9" ht="37.5">
      <c r="A455" s="213" t="s">
        <v>1146</v>
      </c>
      <c r="B455" s="205" t="s">
        <v>55</v>
      </c>
      <c r="C455" s="205" t="s">
        <v>545</v>
      </c>
      <c r="D455" s="205" t="s">
        <v>663</v>
      </c>
      <c r="E455" s="205" t="s">
        <v>926</v>
      </c>
      <c r="F455" s="205" t="s">
        <v>609</v>
      </c>
      <c r="G455" s="215">
        <v>5.4050000000000002</v>
      </c>
      <c r="H455" s="215">
        <v>5.4050000000000002</v>
      </c>
      <c r="I455" s="215">
        <v>5.4050000000000002</v>
      </c>
    </row>
    <row r="456" spans="1:9" ht="56.25">
      <c r="A456" s="213" t="s">
        <v>1286</v>
      </c>
      <c r="B456" s="205" t="s">
        <v>55</v>
      </c>
      <c r="C456" s="205" t="s">
        <v>545</v>
      </c>
      <c r="D456" s="205" t="s">
        <v>663</v>
      </c>
      <c r="E456" s="205" t="s">
        <v>932</v>
      </c>
      <c r="F456" s="206"/>
      <c r="G456" s="215">
        <v>150</v>
      </c>
      <c r="H456" s="215">
        <v>150</v>
      </c>
      <c r="I456" s="215">
        <v>150</v>
      </c>
    </row>
    <row r="457" spans="1:9" ht="56.25">
      <c r="A457" s="213" t="s">
        <v>1287</v>
      </c>
      <c r="B457" s="205" t="s">
        <v>55</v>
      </c>
      <c r="C457" s="205" t="s">
        <v>545</v>
      </c>
      <c r="D457" s="205" t="s">
        <v>663</v>
      </c>
      <c r="E457" s="205" t="s">
        <v>934</v>
      </c>
      <c r="F457" s="206"/>
      <c r="G457" s="215">
        <v>150</v>
      </c>
      <c r="H457" s="215">
        <v>150</v>
      </c>
      <c r="I457" s="215">
        <v>150</v>
      </c>
    </row>
    <row r="458" spans="1:9" ht="75">
      <c r="A458" s="213" t="s">
        <v>1095</v>
      </c>
      <c r="B458" s="205" t="s">
        <v>55</v>
      </c>
      <c r="C458" s="205" t="s">
        <v>545</v>
      </c>
      <c r="D458" s="205" t="s">
        <v>663</v>
      </c>
      <c r="E458" s="205" t="s">
        <v>934</v>
      </c>
      <c r="F458" s="205" t="s">
        <v>549</v>
      </c>
      <c r="G458" s="215">
        <v>150</v>
      </c>
      <c r="H458" s="215">
        <v>150</v>
      </c>
      <c r="I458" s="215">
        <v>150</v>
      </c>
    </row>
    <row r="459" spans="1:9" ht="56.25">
      <c r="A459" s="213" t="s">
        <v>1288</v>
      </c>
      <c r="B459" s="205" t="s">
        <v>55</v>
      </c>
      <c r="C459" s="205" t="s">
        <v>545</v>
      </c>
      <c r="D459" s="205" t="s">
        <v>663</v>
      </c>
      <c r="E459" s="205" t="s">
        <v>941</v>
      </c>
      <c r="F459" s="206"/>
      <c r="G459" s="215">
        <v>261.80380000000002</v>
      </c>
      <c r="H459" s="215">
        <v>261.80380000000002</v>
      </c>
      <c r="I459" s="215">
        <v>261.80380000000002</v>
      </c>
    </row>
    <row r="460" spans="1:9" ht="75">
      <c r="A460" s="213" t="s">
        <v>1289</v>
      </c>
      <c r="B460" s="205" t="s">
        <v>55</v>
      </c>
      <c r="C460" s="205" t="s">
        <v>545</v>
      </c>
      <c r="D460" s="205" t="s">
        <v>663</v>
      </c>
      <c r="E460" s="205" t="s">
        <v>943</v>
      </c>
      <c r="F460" s="206"/>
      <c r="G460" s="215">
        <v>261.80380000000002</v>
      </c>
      <c r="H460" s="215">
        <v>261.80380000000002</v>
      </c>
      <c r="I460" s="215">
        <v>261.80380000000002</v>
      </c>
    </row>
    <row r="461" spans="1:9" ht="75">
      <c r="A461" s="213" t="s">
        <v>1102</v>
      </c>
      <c r="B461" s="205" t="s">
        <v>55</v>
      </c>
      <c r="C461" s="205" t="s">
        <v>545</v>
      </c>
      <c r="D461" s="205" t="s">
        <v>663</v>
      </c>
      <c r="E461" s="205" t="s">
        <v>943</v>
      </c>
      <c r="F461" s="205" t="s">
        <v>605</v>
      </c>
      <c r="G461" s="215">
        <v>261.80380000000002</v>
      </c>
      <c r="H461" s="215">
        <v>261.80380000000002</v>
      </c>
      <c r="I461" s="215">
        <v>261.80380000000002</v>
      </c>
    </row>
    <row r="462" spans="1:9" ht="93.75">
      <c r="A462" s="213" t="s">
        <v>1191</v>
      </c>
      <c r="B462" s="205" t="s">
        <v>55</v>
      </c>
      <c r="C462" s="205" t="s">
        <v>545</v>
      </c>
      <c r="D462" s="205" t="s">
        <v>663</v>
      </c>
      <c r="E462" s="205" t="s">
        <v>966</v>
      </c>
      <c r="F462" s="206"/>
      <c r="G462" s="215">
        <v>6188.2484000000004</v>
      </c>
      <c r="H462" s="215">
        <v>3188.2483999999999</v>
      </c>
      <c r="I462" s="215">
        <v>3188.2483999999999</v>
      </c>
    </row>
    <row r="463" spans="1:9" ht="75">
      <c r="A463" s="213" t="s">
        <v>1192</v>
      </c>
      <c r="B463" s="205" t="s">
        <v>55</v>
      </c>
      <c r="C463" s="205" t="s">
        <v>545</v>
      </c>
      <c r="D463" s="205" t="s">
        <v>663</v>
      </c>
      <c r="E463" s="205" t="s">
        <v>968</v>
      </c>
      <c r="F463" s="206"/>
      <c r="G463" s="215">
        <v>6038.2484000000004</v>
      </c>
      <c r="H463" s="215">
        <v>3038.2483999999999</v>
      </c>
      <c r="I463" s="215">
        <v>3038.2483999999999</v>
      </c>
    </row>
    <row r="464" spans="1:9" ht="93.75">
      <c r="A464" s="213" t="s">
        <v>1278</v>
      </c>
      <c r="B464" s="205" t="s">
        <v>55</v>
      </c>
      <c r="C464" s="205" t="s">
        <v>545</v>
      </c>
      <c r="D464" s="205" t="s">
        <v>663</v>
      </c>
      <c r="E464" s="205" t="s">
        <v>976</v>
      </c>
      <c r="F464" s="206"/>
      <c r="G464" s="215">
        <v>32.794400000000003</v>
      </c>
      <c r="H464" s="215">
        <v>32.794400000000003</v>
      </c>
      <c r="I464" s="215">
        <v>32.794400000000003</v>
      </c>
    </row>
    <row r="465" spans="1:9" ht="75">
      <c r="A465" s="213" t="s">
        <v>1290</v>
      </c>
      <c r="B465" s="205" t="s">
        <v>55</v>
      </c>
      <c r="C465" s="205" t="s">
        <v>545</v>
      </c>
      <c r="D465" s="205" t="s">
        <v>663</v>
      </c>
      <c r="E465" s="205" t="s">
        <v>980</v>
      </c>
      <c r="F465" s="206"/>
      <c r="G465" s="215">
        <v>32.794400000000003</v>
      </c>
      <c r="H465" s="215">
        <v>32.794400000000003</v>
      </c>
      <c r="I465" s="215">
        <v>32.794400000000003</v>
      </c>
    </row>
    <row r="466" spans="1:9" ht="75">
      <c r="A466" s="213" t="s">
        <v>1102</v>
      </c>
      <c r="B466" s="205" t="s">
        <v>55</v>
      </c>
      <c r="C466" s="205" t="s">
        <v>545</v>
      </c>
      <c r="D466" s="205" t="s">
        <v>663</v>
      </c>
      <c r="E466" s="205" t="s">
        <v>980</v>
      </c>
      <c r="F466" s="205" t="s">
        <v>605</v>
      </c>
      <c r="G466" s="215">
        <v>32.794400000000003</v>
      </c>
      <c r="H466" s="215">
        <v>32.794400000000003</v>
      </c>
      <c r="I466" s="215">
        <v>32.794400000000003</v>
      </c>
    </row>
    <row r="467" spans="1:9" ht="131.25">
      <c r="A467" s="213" t="s">
        <v>1193</v>
      </c>
      <c r="B467" s="205" t="s">
        <v>55</v>
      </c>
      <c r="C467" s="205" t="s">
        <v>545</v>
      </c>
      <c r="D467" s="205" t="s">
        <v>663</v>
      </c>
      <c r="E467" s="205" t="s">
        <v>982</v>
      </c>
      <c r="F467" s="206"/>
      <c r="G467" s="215">
        <v>3000</v>
      </c>
      <c r="H467" s="215">
        <v>0</v>
      </c>
      <c r="I467" s="215">
        <v>0</v>
      </c>
    </row>
    <row r="468" spans="1:9" ht="93.75">
      <c r="A468" s="213" t="s">
        <v>1195</v>
      </c>
      <c r="B468" s="205" t="s">
        <v>55</v>
      </c>
      <c r="C468" s="205" t="s">
        <v>545</v>
      </c>
      <c r="D468" s="205" t="s">
        <v>663</v>
      </c>
      <c r="E468" s="205" t="s">
        <v>986</v>
      </c>
      <c r="F468" s="206"/>
      <c r="G468" s="215">
        <v>3000</v>
      </c>
      <c r="H468" s="215">
        <v>0</v>
      </c>
      <c r="I468" s="215">
        <v>0</v>
      </c>
    </row>
    <row r="469" spans="1:9" ht="75">
      <c r="A469" s="213" t="s">
        <v>1102</v>
      </c>
      <c r="B469" s="205" t="s">
        <v>55</v>
      </c>
      <c r="C469" s="205" t="s">
        <v>545</v>
      </c>
      <c r="D469" s="205" t="s">
        <v>663</v>
      </c>
      <c r="E469" s="205" t="s">
        <v>986</v>
      </c>
      <c r="F469" s="205" t="s">
        <v>605</v>
      </c>
      <c r="G469" s="215">
        <v>3000</v>
      </c>
      <c r="H469" s="215">
        <v>0</v>
      </c>
      <c r="I469" s="215">
        <v>0</v>
      </c>
    </row>
    <row r="470" spans="1:9" ht="56.25">
      <c r="A470" s="213" t="s">
        <v>1415</v>
      </c>
      <c r="B470" s="205" t="s">
        <v>55</v>
      </c>
      <c r="C470" s="205" t="s">
        <v>545</v>
      </c>
      <c r="D470" s="205" t="s">
        <v>663</v>
      </c>
      <c r="E470" s="205" t="s">
        <v>992</v>
      </c>
      <c r="F470" s="206"/>
      <c r="G470" s="215">
        <v>3005.4540000000002</v>
      </c>
      <c r="H470" s="215">
        <v>3005.4540000000002</v>
      </c>
      <c r="I470" s="215">
        <v>3005.4540000000002</v>
      </c>
    </row>
    <row r="471" spans="1:9" ht="75">
      <c r="A471" s="213" t="s">
        <v>1416</v>
      </c>
      <c r="B471" s="205" t="s">
        <v>55</v>
      </c>
      <c r="C471" s="205" t="s">
        <v>545</v>
      </c>
      <c r="D471" s="205" t="s">
        <v>663</v>
      </c>
      <c r="E471" s="205" t="s">
        <v>1377</v>
      </c>
      <c r="F471" s="206"/>
      <c r="G471" s="215">
        <v>1174.6980000000001</v>
      </c>
      <c r="H471" s="215">
        <v>1174.6980000000001</v>
      </c>
      <c r="I471" s="215">
        <v>1174.6980000000001</v>
      </c>
    </row>
    <row r="472" spans="1:9" ht="75">
      <c r="A472" s="213" t="s">
        <v>1102</v>
      </c>
      <c r="B472" s="205" t="s">
        <v>55</v>
      </c>
      <c r="C472" s="205" t="s">
        <v>545</v>
      </c>
      <c r="D472" s="205" t="s">
        <v>663</v>
      </c>
      <c r="E472" s="205" t="s">
        <v>1377</v>
      </c>
      <c r="F472" s="205" t="s">
        <v>605</v>
      </c>
      <c r="G472" s="215">
        <v>1174.6980000000001</v>
      </c>
      <c r="H472" s="215">
        <v>1174.6980000000001</v>
      </c>
      <c r="I472" s="215">
        <v>1174.6980000000001</v>
      </c>
    </row>
    <row r="473" spans="1:9" ht="75">
      <c r="A473" s="213" t="s">
        <v>1417</v>
      </c>
      <c r="B473" s="205" t="s">
        <v>55</v>
      </c>
      <c r="C473" s="205" t="s">
        <v>545</v>
      </c>
      <c r="D473" s="205" t="s">
        <v>663</v>
      </c>
      <c r="E473" s="205" t="s">
        <v>1378</v>
      </c>
      <c r="F473" s="206"/>
      <c r="G473" s="215">
        <v>1830.7560000000001</v>
      </c>
      <c r="H473" s="215">
        <v>1830.7560000000001</v>
      </c>
      <c r="I473" s="215">
        <v>1830.7560000000001</v>
      </c>
    </row>
    <row r="474" spans="1:9" ht="75">
      <c r="A474" s="213" t="s">
        <v>1102</v>
      </c>
      <c r="B474" s="205" t="s">
        <v>55</v>
      </c>
      <c r="C474" s="205" t="s">
        <v>545</v>
      </c>
      <c r="D474" s="205" t="s">
        <v>663</v>
      </c>
      <c r="E474" s="205" t="s">
        <v>1378</v>
      </c>
      <c r="F474" s="205" t="s">
        <v>605</v>
      </c>
      <c r="G474" s="215">
        <v>1830.7560000000001</v>
      </c>
      <c r="H474" s="215">
        <v>1830.7560000000001</v>
      </c>
      <c r="I474" s="215">
        <v>1830.7560000000001</v>
      </c>
    </row>
    <row r="475" spans="1:9" ht="56.25">
      <c r="A475" s="213" t="s">
        <v>1291</v>
      </c>
      <c r="B475" s="205" t="s">
        <v>55</v>
      </c>
      <c r="C475" s="205" t="s">
        <v>545</v>
      </c>
      <c r="D475" s="205" t="s">
        <v>663</v>
      </c>
      <c r="E475" s="205" t="s">
        <v>994</v>
      </c>
      <c r="F475" s="206"/>
      <c r="G475" s="215">
        <v>150</v>
      </c>
      <c r="H475" s="215">
        <v>150</v>
      </c>
      <c r="I475" s="215">
        <v>150</v>
      </c>
    </row>
    <row r="476" spans="1:9" ht="112.5">
      <c r="A476" s="213" t="s">
        <v>1292</v>
      </c>
      <c r="B476" s="205" t="s">
        <v>55</v>
      </c>
      <c r="C476" s="205" t="s">
        <v>545</v>
      </c>
      <c r="D476" s="205" t="s">
        <v>663</v>
      </c>
      <c r="E476" s="205" t="s">
        <v>996</v>
      </c>
      <c r="F476" s="206"/>
      <c r="G476" s="215">
        <v>150</v>
      </c>
      <c r="H476" s="215">
        <v>150</v>
      </c>
      <c r="I476" s="215">
        <v>150</v>
      </c>
    </row>
    <row r="477" spans="1:9" ht="56.25">
      <c r="A477" s="213" t="s">
        <v>1293</v>
      </c>
      <c r="B477" s="205" t="s">
        <v>55</v>
      </c>
      <c r="C477" s="205" t="s">
        <v>545</v>
      </c>
      <c r="D477" s="205" t="s">
        <v>663</v>
      </c>
      <c r="E477" s="205" t="s">
        <v>998</v>
      </c>
      <c r="F477" s="206"/>
      <c r="G477" s="215">
        <v>150</v>
      </c>
      <c r="H477" s="215">
        <v>150</v>
      </c>
      <c r="I477" s="215">
        <v>150</v>
      </c>
    </row>
    <row r="478" spans="1:9" ht="168.75">
      <c r="A478" s="213" t="s">
        <v>1145</v>
      </c>
      <c r="B478" s="205" t="s">
        <v>55</v>
      </c>
      <c r="C478" s="205" t="s">
        <v>545</v>
      </c>
      <c r="D478" s="205" t="s">
        <v>663</v>
      </c>
      <c r="E478" s="205" t="s">
        <v>998</v>
      </c>
      <c r="F478" s="205" t="s">
        <v>603</v>
      </c>
      <c r="G478" s="215">
        <v>15</v>
      </c>
      <c r="H478" s="215">
        <v>15</v>
      </c>
      <c r="I478" s="215">
        <v>15</v>
      </c>
    </row>
    <row r="479" spans="1:9" ht="75">
      <c r="A479" s="213" t="s">
        <v>1095</v>
      </c>
      <c r="B479" s="205" t="s">
        <v>55</v>
      </c>
      <c r="C479" s="205" t="s">
        <v>545</v>
      </c>
      <c r="D479" s="205" t="s">
        <v>663</v>
      </c>
      <c r="E479" s="205" t="s">
        <v>998</v>
      </c>
      <c r="F479" s="205" t="s">
        <v>549</v>
      </c>
      <c r="G479" s="215">
        <v>135</v>
      </c>
      <c r="H479" s="215">
        <v>135</v>
      </c>
      <c r="I479" s="215">
        <v>135</v>
      </c>
    </row>
    <row r="480" spans="1:9" ht="75">
      <c r="A480" s="213" t="s">
        <v>1124</v>
      </c>
      <c r="B480" s="205" t="s">
        <v>55</v>
      </c>
      <c r="C480" s="205" t="s">
        <v>545</v>
      </c>
      <c r="D480" s="205" t="s">
        <v>663</v>
      </c>
      <c r="E480" s="205" t="s">
        <v>1076</v>
      </c>
      <c r="F480" s="206"/>
      <c r="G480" s="215">
        <v>198.5</v>
      </c>
      <c r="H480" s="215">
        <v>198.5</v>
      </c>
      <c r="I480" s="215">
        <v>198.5</v>
      </c>
    </row>
    <row r="481" spans="1:9" ht="37.5">
      <c r="A481" s="213" t="s">
        <v>1122</v>
      </c>
      <c r="B481" s="205" t="s">
        <v>55</v>
      </c>
      <c r="C481" s="205" t="s">
        <v>545</v>
      </c>
      <c r="D481" s="205" t="s">
        <v>663</v>
      </c>
      <c r="E481" s="205" t="s">
        <v>1077</v>
      </c>
      <c r="F481" s="206"/>
      <c r="G481" s="215">
        <v>198.5</v>
      </c>
      <c r="H481" s="215">
        <v>198.5</v>
      </c>
      <c r="I481" s="215">
        <v>198.5</v>
      </c>
    </row>
    <row r="482" spans="1:9" ht="37.5">
      <c r="A482" s="213" t="s">
        <v>1123</v>
      </c>
      <c r="B482" s="205" t="s">
        <v>55</v>
      </c>
      <c r="C482" s="205" t="s">
        <v>545</v>
      </c>
      <c r="D482" s="205" t="s">
        <v>663</v>
      </c>
      <c r="E482" s="205" t="s">
        <v>1077</v>
      </c>
      <c r="F482" s="206"/>
      <c r="G482" s="215">
        <v>198.5</v>
      </c>
      <c r="H482" s="215">
        <v>198.5</v>
      </c>
      <c r="I482" s="215">
        <v>198.5</v>
      </c>
    </row>
    <row r="483" spans="1:9" ht="131.25">
      <c r="A483" s="213" t="s">
        <v>1147</v>
      </c>
      <c r="B483" s="205" t="s">
        <v>55</v>
      </c>
      <c r="C483" s="205" t="s">
        <v>545</v>
      </c>
      <c r="D483" s="205" t="s">
        <v>663</v>
      </c>
      <c r="E483" s="205" t="s">
        <v>1379</v>
      </c>
      <c r="F483" s="206"/>
      <c r="G483" s="215">
        <v>198.5</v>
      </c>
      <c r="H483" s="215">
        <v>198.5</v>
      </c>
      <c r="I483" s="215">
        <v>198.5</v>
      </c>
    </row>
    <row r="484" spans="1:9" ht="75">
      <c r="A484" s="213" t="s">
        <v>1102</v>
      </c>
      <c r="B484" s="205" t="s">
        <v>55</v>
      </c>
      <c r="C484" s="205" t="s">
        <v>545</v>
      </c>
      <c r="D484" s="205" t="s">
        <v>663</v>
      </c>
      <c r="E484" s="205" t="s">
        <v>1379</v>
      </c>
      <c r="F484" s="205" t="s">
        <v>605</v>
      </c>
      <c r="G484" s="215">
        <v>198.5</v>
      </c>
      <c r="H484" s="215">
        <v>198.5</v>
      </c>
      <c r="I484" s="215">
        <v>198.5</v>
      </c>
    </row>
    <row r="485" spans="1:9" ht="37.5">
      <c r="A485" s="213" t="s">
        <v>1097</v>
      </c>
      <c r="B485" s="205" t="s">
        <v>55</v>
      </c>
      <c r="C485" s="205" t="s">
        <v>640</v>
      </c>
      <c r="D485" s="206"/>
      <c r="E485" s="206"/>
      <c r="F485" s="206"/>
      <c r="G485" s="215">
        <v>200</v>
      </c>
      <c r="H485" s="215">
        <v>200</v>
      </c>
      <c r="I485" s="215">
        <v>200</v>
      </c>
    </row>
    <row r="486" spans="1:9" ht="37.5">
      <c r="A486" s="213" t="s">
        <v>1098</v>
      </c>
      <c r="B486" s="205" t="s">
        <v>55</v>
      </c>
      <c r="C486" s="205" t="s">
        <v>640</v>
      </c>
      <c r="D486" s="205" t="s">
        <v>682</v>
      </c>
      <c r="E486" s="206"/>
      <c r="F486" s="206"/>
      <c r="G486" s="215">
        <v>200</v>
      </c>
      <c r="H486" s="215">
        <v>200</v>
      </c>
      <c r="I486" s="215">
        <v>200</v>
      </c>
    </row>
    <row r="487" spans="1:9" ht="93.75">
      <c r="A487" s="213" t="s">
        <v>1294</v>
      </c>
      <c r="B487" s="205" t="s">
        <v>55</v>
      </c>
      <c r="C487" s="205" t="s">
        <v>640</v>
      </c>
      <c r="D487" s="205" t="s">
        <v>682</v>
      </c>
      <c r="E487" s="205" t="s">
        <v>841</v>
      </c>
      <c r="F487" s="206"/>
      <c r="G487" s="215">
        <v>200</v>
      </c>
      <c r="H487" s="215">
        <v>200</v>
      </c>
      <c r="I487" s="215">
        <v>200</v>
      </c>
    </row>
    <row r="488" spans="1:9" ht="93.75">
      <c r="A488" s="213" t="s">
        <v>1295</v>
      </c>
      <c r="B488" s="205" t="s">
        <v>55</v>
      </c>
      <c r="C488" s="205" t="s">
        <v>640</v>
      </c>
      <c r="D488" s="205" t="s">
        <v>682</v>
      </c>
      <c r="E488" s="205" t="s">
        <v>841</v>
      </c>
      <c r="F488" s="206"/>
      <c r="G488" s="215">
        <v>200</v>
      </c>
      <c r="H488" s="215">
        <v>200</v>
      </c>
      <c r="I488" s="215">
        <v>200</v>
      </c>
    </row>
    <row r="489" spans="1:9" ht="75">
      <c r="A489" s="213" t="s">
        <v>1296</v>
      </c>
      <c r="B489" s="205" t="s">
        <v>55</v>
      </c>
      <c r="C489" s="205" t="s">
        <v>640</v>
      </c>
      <c r="D489" s="205" t="s">
        <v>682</v>
      </c>
      <c r="E489" s="205" t="s">
        <v>844</v>
      </c>
      <c r="F489" s="206"/>
      <c r="G489" s="215">
        <v>200</v>
      </c>
      <c r="H489" s="215">
        <v>200</v>
      </c>
      <c r="I489" s="215">
        <v>200</v>
      </c>
    </row>
    <row r="490" spans="1:9" ht="56.25">
      <c r="A490" s="213" t="s">
        <v>1297</v>
      </c>
      <c r="B490" s="205" t="s">
        <v>55</v>
      </c>
      <c r="C490" s="205" t="s">
        <v>640</v>
      </c>
      <c r="D490" s="205" t="s">
        <v>682</v>
      </c>
      <c r="E490" s="205" t="s">
        <v>846</v>
      </c>
      <c r="F490" s="206"/>
      <c r="G490" s="215">
        <v>200</v>
      </c>
      <c r="H490" s="215">
        <v>200</v>
      </c>
      <c r="I490" s="215">
        <v>200</v>
      </c>
    </row>
    <row r="491" spans="1:9" ht="37.5">
      <c r="A491" s="213" t="s">
        <v>1146</v>
      </c>
      <c r="B491" s="205" t="s">
        <v>55</v>
      </c>
      <c r="C491" s="205" t="s">
        <v>640</v>
      </c>
      <c r="D491" s="205" t="s">
        <v>682</v>
      </c>
      <c r="E491" s="205" t="s">
        <v>846</v>
      </c>
      <c r="F491" s="205" t="s">
        <v>609</v>
      </c>
      <c r="G491" s="215">
        <v>200</v>
      </c>
      <c r="H491" s="215">
        <v>200</v>
      </c>
      <c r="I491" s="215">
        <v>200</v>
      </c>
    </row>
    <row r="492" spans="1:9" ht="37.5">
      <c r="A492" s="213" t="s">
        <v>1103</v>
      </c>
      <c r="B492" s="205" t="s">
        <v>55</v>
      </c>
      <c r="C492" s="205" t="s">
        <v>719</v>
      </c>
      <c r="D492" s="206"/>
      <c r="E492" s="206"/>
      <c r="F492" s="206"/>
      <c r="G492" s="215">
        <v>9565.4</v>
      </c>
      <c r="H492" s="215">
        <v>6625.9305000000004</v>
      </c>
      <c r="I492" s="215">
        <v>6625.9305000000004</v>
      </c>
    </row>
    <row r="493" spans="1:9" ht="18.75">
      <c r="A493" s="213" t="s">
        <v>1225</v>
      </c>
      <c r="B493" s="205" t="s">
        <v>55</v>
      </c>
      <c r="C493" s="205" t="s">
        <v>719</v>
      </c>
      <c r="D493" s="205" t="s">
        <v>545</v>
      </c>
      <c r="E493" s="206"/>
      <c r="F493" s="206"/>
      <c r="G493" s="215">
        <v>9545</v>
      </c>
      <c r="H493" s="215">
        <v>6605.5304999999998</v>
      </c>
      <c r="I493" s="215">
        <v>6605.5304999999998</v>
      </c>
    </row>
    <row r="494" spans="1:9" ht="131.25">
      <c r="A494" s="213" t="s">
        <v>1226</v>
      </c>
      <c r="B494" s="205" t="s">
        <v>55</v>
      </c>
      <c r="C494" s="205" t="s">
        <v>719</v>
      </c>
      <c r="D494" s="205" t="s">
        <v>545</v>
      </c>
      <c r="E494" s="205" t="s">
        <v>771</v>
      </c>
      <c r="F494" s="206"/>
      <c r="G494" s="215">
        <v>6445</v>
      </c>
      <c r="H494" s="215">
        <v>6605.5304999999998</v>
      </c>
      <c r="I494" s="215">
        <v>6605.5304999999998</v>
      </c>
    </row>
    <row r="495" spans="1:9" ht="18.75">
      <c r="A495" s="213" t="s">
        <v>1227</v>
      </c>
      <c r="B495" s="205" t="s">
        <v>55</v>
      </c>
      <c r="C495" s="205" t="s">
        <v>719</v>
      </c>
      <c r="D495" s="205" t="s">
        <v>545</v>
      </c>
      <c r="E495" s="205" t="s">
        <v>773</v>
      </c>
      <c r="F495" s="206"/>
      <c r="G495" s="215">
        <v>6445</v>
      </c>
      <c r="H495" s="215">
        <v>6445</v>
      </c>
      <c r="I495" s="215">
        <v>6445</v>
      </c>
    </row>
    <row r="496" spans="1:9" ht="281.25">
      <c r="A496" s="213" t="s">
        <v>1228</v>
      </c>
      <c r="B496" s="205" t="s">
        <v>55</v>
      </c>
      <c r="C496" s="205" t="s">
        <v>719</v>
      </c>
      <c r="D496" s="205" t="s">
        <v>545</v>
      </c>
      <c r="E496" s="205" t="s">
        <v>775</v>
      </c>
      <c r="F496" s="206"/>
      <c r="G496" s="215">
        <v>6445</v>
      </c>
      <c r="H496" s="215">
        <v>6445</v>
      </c>
      <c r="I496" s="215">
        <v>6445</v>
      </c>
    </row>
    <row r="497" spans="1:9" ht="150">
      <c r="A497" s="213" t="s">
        <v>1298</v>
      </c>
      <c r="B497" s="205" t="s">
        <v>55</v>
      </c>
      <c r="C497" s="205" t="s">
        <v>719</v>
      </c>
      <c r="D497" s="205" t="s">
        <v>545</v>
      </c>
      <c r="E497" s="205" t="s">
        <v>780</v>
      </c>
      <c r="F497" s="206"/>
      <c r="G497" s="215">
        <v>30</v>
      </c>
      <c r="H497" s="215">
        <v>30</v>
      </c>
      <c r="I497" s="215">
        <v>30</v>
      </c>
    </row>
    <row r="498" spans="1:9" ht="75">
      <c r="A498" s="213" t="s">
        <v>1102</v>
      </c>
      <c r="B498" s="205" t="s">
        <v>55</v>
      </c>
      <c r="C498" s="205" t="s">
        <v>719</v>
      </c>
      <c r="D498" s="205" t="s">
        <v>545</v>
      </c>
      <c r="E498" s="205" t="s">
        <v>780</v>
      </c>
      <c r="F498" s="205" t="s">
        <v>605</v>
      </c>
      <c r="G498" s="215">
        <v>30</v>
      </c>
      <c r="H498" s="215">
        <v>30</v>
      </c>
      <c r="I498" s="215">
        <v>30</v>
      </c>
    </row>
    <row r="499" spans="1:9" ht="93.75">
      <c r="A499" s="213" t="s">
        <v>1299</v>
      </c>
      <c r="B499" s="205" t="s">
        <v>55</v>
      </c>
      <c r="C499" s="205" t="s">
        <v>719</v>
      </c>
      <c r="D499" s="205" t="s">
        <v>545</v>
      </c>
      <c r="E499" s="205" t="s">
        <v>782</v>
      </c>
      <c r="F499" s="206"/>
      <c r="G499" s="215">
        <v>15</v>
      </c>
      <c r="H499" s="215">
        <v>15</v>
      </c>
      <c r="I499" s="215">
        <v>15</v>
      </c>
    </row>
    <row r="500" spans="1:9" ht="75">
      <c r="A500" s="213" t="s">
        <v>1102</v>
      </c>
      <c r="B500" s="205" t="s">
        <v>55</v>
      </c>
      <c r="C500" s="205" t="s">
        <v>719</v>
      </c>
      <c r="D500" s="205" t="s">
        <v>545</v>
      </c>
      <c r="E500" s="205" t="s">
        <v>782</v>
      </c>
      <c r="F500" s="205" t="s">
        <v>605</v>
      </c>
      <c r="G500" s="215">
        <v>15</v>
      </c>
      <c r="H500" s="215">
        <v>15</v>
      </c>
      <c r="I500" s="215">
        <v>15</v>
      </c>
    </row>
    <row r="501" spans="1:9" ht="75">
      <c r="A501" s="213" t="s">
        <v>1300</v>
      </c>
      <c r="B501" s="205" t="s">
        <v>55</v>
      </c>
      <c r="C501" s="205" t="s">
        <v>719</v>
      </c>
      <c r="D501" s="205" t="s">
        <v>545</v>
      </c>
      <c r="E501" s="205" t="s">
        <v>784</v>
      </c>
      <c r="F501" s="206"/>
      <c r="G501" s="215">
        <v>5700</v>
      </c>
      <c r="H501" s="215">
        <v>5700</v>
      </c>
      <c r="I501" s="215">
        <v>5700</v>
      </c>
    </row>
    <row r="502" spans="1:9" ht="75">
      <c r="A502" s="213" t="s">
        <v>1102</v>
      </c>
      <c r="B502" s="205" t="s">
        <v>55</v>
      </c>
      <c r="C502" s="205" t="s">
        <v>719</v>
      </c>
      <c r="D502" s="205" t="s">
        <v>545</v>
      </c>
      <c r="E502" s="205" t="s">
        <v>784</v>
      </c>
      <c r="F502" s="205" t="s">
        <v>605</v>
      </c>
      <c r="G502" s="215">
        <v>5700</v>
      </c>
      <c r="H502" s="215">
        <v>5700</v>
      </c>
      <c r="I502" s="215">
        <v>5700</v>
      </c>
    </row>
    <row r="503" spans="1:9" ht="93.75">
      <c r="A503" s="213" t="s">
        <v>1301</v>
      </c>
      <c r="B503" s="205" t="s">
        <v>55</v>
      </c>
      <c r="C503" s="205" t="s">
        <v>719</v>
      </c>
      <c r="D503" s="205" t="s">
        <v>545</v>
      </c>
      <c r="E503" s="205" t="s">
        <v>788</v>
      </c>
      <c r="F503" s="206"/>
      <c r="G503" s="215">
        <v>550</v>
      </c>
      <c r="H503" s="215">
        <v>550</v>
      </c>
      <c r="I503" s="215">
        <v>550</v>
      </c>
    </row>
    <row r="504" spans="1:9" ht="75">
      <c r="A504" s="213" t="s">
        <v>1102</v>
      </c>
      <c r="B504" s="205" t="s">
        <v>55</v>
      </c>
      <c r="C504" s="205" t="s">
        <v>719</v>
      </c>
      <c r="D504" s="205" t="s">
        <v>545</v>
      </c>
      <c r="E504" s="205" t="s">
        <v>788</v>
      </c>
      <c r="F504" s="205" t="s">
        <v>605</v>
      </c>
      <c r="G504" s="215">
        <v>550</v>
      </c>
      <c r="H504" s="215">
        <v>550</v>
      </c>
      <c r="I504" s="215">
        <v>550</v>
      </c>
    </row>
    <row r="505" spans="1:9" ht="112.5">
      <c r="A505" s="213" t="s">
        <v>1302</v>
      </c>
      <c r="B505" s="205" t="s">
        <v>55</v>
      </c>
      <c r="C505" s="205" t="s">
        <v>719</v>
      </c>
      <c r="D505" s="205" t="s">
        <v>545</v>
      </c>
      <c r="E505" s="205" t="s">
        <v>790</v>
      </c>
      <c r="F505" s="206"/>
      <c r="G505" s="215">
        <v>50</v>
      </c>
      <c r="H505" s="215">
        <v>50</v>
      </c>
      <c r="I505" s="215">
        <v>50</v>
      </c>
    </row>
    <row r="506" spans="1:9" ht="75">
      <c r="A506" s="213" t="s">
        <v>1102</v>
      </c>
      <c r="B506" s="205" t="s">
        <v>55</v>
      </c>
      <c r="C506" s="205" t="s">
        <v>719</v>
      </c>
      <c r="D506" s="205" t="s">
        <v>545</v>
      </c>
      <c r="E506" s="205" t="s">
        <v>790</v>
      </c>
      <c r="F506" s="205" t="s">
        <v>605</v>
      </c>
      <c r="G506" s="215">
        <v>50</v>
      </c>
      <c r="H506" s="215">
        <v>50</v>
      </c>
      <c r="I506" s="215">
        <v>50</v>
      </c>
    </row>
    <row r="507" spans="1:9" ht="112.5">
      <c r="A507" s="213" t="s">
        <v>1418</v>
      </c>
      <c r="B507" s="205" t="s">
        <v>55</v>
      </c>
      <c r="C507" s="205" t="s">
        <v>719</v>
      </c>
      <c r="D507" s="205" t="s">
        <v>545</v>
      </c>
      <c r="E507" s="205" t="s">
        <v>1368</v>
      </c>
      <c r="F507" s="206"/>
      <c r="G507" s="215">
        <v>100</v>
      </c>
      <c r="H507" s="215">
        <v>100</v>
      </c>
      <c r="I507" s="215">
        <v>100</v>
      </c>
    </row>
    <row r="508" spans="1:9" ht="37.5">
      <c r="A508" s="213" t="s">
        <v>1146</v>
      </c>
      <c r="B508" s="205" t="s">
        <v>55</v>
      </c>
      <c r="C508" s="205" t="s">
        <v>719</v>
      </c>
      <c r="D508" s="205" t="s">
        <v>545</v>
      </c>
      <c r="E508" s="205" t="s">
        <v>1368</v>
      </c>
      <c r="F508" s="205" t="s">
        <v>609</v>
      </c>
      <c r="G508" s="215">
        <v>100</v>
      </c>
      <c r="H508" s="215">
        <v>100</v>
      </c>
      <c r="I508" s="215">
        <v>100</v>
      </c>
    </row>
    <row r="509" spans="1:9" ht="56.25">
      <c r="A509" s="213" t="s">
        <v>1303</v>
      </c>
      <c r="B509" s="205" t="s">
        <v>55</v>
      </c>
      <c r="C509" s="205" t="s">
        <v>719</v>
      </c>
      <c r="D509" s="205" t="s">
        <v>545</v>
      </c>
      <c r="E509" s="205" t="s">
        <v>819</v>
      </c>
      <c r="F509" s="206"/>
      <c r="G509" s="215">
        <v>0</v>
      </c>
      <c r="H509" s="215">
        <v>160.53049999999999</v>
      </c>
      <c r="I509" s="215">
        <v>160.53049999999999</v>
      </c>
    </row>
    <row r="510" spans="1:9" ht="75">
      <c r="A510" s="213" t="s">
        <v>1419</v>
      </c>
      <c r="B510" s="205" t="s">
        <v>55</v>
      </c>
      <c r="C510" s="205" t="s">
        <v>719</v>
      </c>
      <c r="D510" s="205" t="s">
        <v>545</v>
      </c>
      <c r="E510" s="205" t="s">
        <v>820</v>
      </c>
      <c r="F510" s="206"/>
      <c r="G510" s="215">
        <v>0</v>
      </c>
      <c r="H510" s="215">
        <v>160.53049999999999</v>
      </c>
      <c r="I510" s="215">
        <v>160.53049999999999</v>
      </c>
    </row>
    <row r="511" spans="1:9" ht="187.5">
      <c r="A511" s="213" t="s">
        <v>1304</v>
      </c>
      <c r="B511" s="205" t="s">
        <v>55</v>
      </c>
      <c r="C511" s="205" t="s">
        <v>719</v>
      </c>
      <c r="D511" s="205" t="s">
        <v>545</v>
      </c>
      <c r="E511" s="205" t="s">
        <v>822</v>
      </c>
      <c r="F511" s="206"/>
      <c r="G511" s="215">
        <v>0</v>
      </c>
      <c r="H511" s="215">
        <v>160.53049999999999</v>
      </c>
      <c r="I511" s="215">
        <v>160.53049999999999</v>
      </c>
    </row>
    <row r="512" spans="1:9" ht="56.25">
      <c r="A512" s="213" t="s">
        <v>1233</v>
      </c>
      <c r="B512" s="205" t="s">
        <v>55</v>
      </c>
      <c r="C512" s="205" t="s">
        <v>719</v>
      </c>
      <c r="D512" s="205" t="s">
        <v>545</v>
      </c>
      <c r="E512" s="205" t="s">
        <v>822</v>
      </c>
      <c r="F512" s="205" t="s">
        <v>618</v>
      </c>
      <c r="G512" s="215">
        <v>0</v>
      </c>
      <c r="H512" s="215">
        <v>160.53049999999999</v>
      </c>
      <c r="I512" s="215">
        <v>160.53049999999999</v>
      </c>
    </row>
    <row r="513" spans="1:9" ht="75">
      <c r="A513" s="213" t="s">
        <v>1124</v>
      </c>
      <c r="B513" s="205" t="s">
        <v>55</v>
      </c>
      <c r="C513" s="205" t="s">
        <v>719</v>
      </c>
      <c r="D513" s="205" t="s">
        <v>545</v>
      </c>
      <c r="E513" s="205" t="s">
        <v>1076</v>
      </c>
      <c r="F513" s="206"/>
      <c r="G513" s="215">
        <v>3100</v>
      </c>
      <c r="H513" s="215">
        <v>0</v>
      </c>
      <c r="I513" s="215">
        <v>0</v>
      </c>
    </row>
    <row r="514" spans="1:9" ht="37.5">
      <c r="A514" s="213" t="s">
        <v>1122</v>
      </c>
      <c r="B514" s="205" t="s">
        <v>55</v>
      </c>
      <c r="C514" s="205" t="s">
        <v>719</v>
      </c>
      <c r="D514" s="205" t="s">
        <v>545</v>
      </c>
      <c r="E514" s="205" t="s">
        <v>1077</v>
      </c>
      <c r="F514" s="206"/>
      <c r="G514" s="215">
        <v>3100</v>
      </c>
      <c r="H514" s="215">
        <v>0</v>
      </c>
      <c r="I514" s="215">
        <v>0</v>
      </c>
    </row>
    <row r="515" spans="1:9" ht="37.5">
      <c r="A515" s="213" t="s">
        <v>1123</v>
      </c>
      <c r="B515" s="205" t="s">
        <v>55</v>
      </c>
      <c r="C515" s="205" t="s">
        <v>719</v>
      </c>
      <c r="D515" s="205" t="s">
        <v>545</v>
      </c>
      <c r="E515" s="205" t="s">
        <v>1077</v>
      </c>
      <c r="F515" s="206"/>
      <c r="G515" s="215">
        <v>3100</v>
      </c>
      <c r="H515" s="215">
        <v>0</v>
      </c>
      <c r="I515" s="215">
        <v>0</v>
      </c>
    </row>
    <row r="516" spans="1:9" ht="37.5">
      <c r="A516" s="213" t="s">
        <v>1156</v>
      </c>
      <c r="B516" s="205" t="s">
        <v>55</v>
      </c>
      <c r="C516" s="205" t="s">
        <v>719</v>
      </c>
      <c r="D516" s="205" t="s">
        <v>545</v>
      </c>
      <c r="E516" s="205" t="s">
        <v>1079</v>
      </c>
      <c r="F516" s="206"/>
      <c r="G516" s="215">
        <v>3100</v>
      </c>
      <c r="H516" s="215">
        <v>0</v>
      </c>
      <c r="I516" s="215">
        <v>0</v>
      </c>
    </row>
    <row r="517" spans="1:9" ht="75">
      <c r="A517" s="213" t="s">
        <v>1102</v>
      </c>
      <c r="B517" s="205" t="s">
        <v>55</v>
      </c>
      <c r="C517" s="205" t="s">
        <v>719</v>
      </c>
      <c r="D517" s="205" t="s">
        <v>545</v>
      </c>
      <c r="E517" s="205" t="s">
        <v>1079</v>
      </c>
      <c r="F517" s="205" t="s">
        <v>605</v>
      </c>
      <c r="G517" s="215">
        <v>3100</v>
      </c>
      <c r="H517" s="215">
        <v>0</v>
      </c>
      <c r="I517" s="215">
        <v>0</v>
      </c>
    </row>
    <row r="518" spans="1:9" ht="56.25">
      <c r="A518" s="213" t="s">
        <v>1305</v>
      </c>
      <c r="B518" s="205" t="s">
        <v>55</v>
      </c>
      <c r="C518" s="205" t="s">
        <v>719</v>
      </c>
      <c r="D518" s="205" t="s">
        <v>719</v>
      </c>
      <c r="E518" s="206"/>
      <c r="F518" s="206"/>
      <c r="G518" s="215">
        <v>20.399999999999999</v>
      </c>
      <c r="H518" s="215">
        <v>20.399999999999999</v>
      </c>
      <c r="I518" s="215">
        <v>20.399999999999999</v>
      </c>
    </row>
    <row r="519" spans="1:9" ht="75">
      <c r="A519" s="213" t="s">
        <v>1105</v>
      </c>
      <c r="B519" s="205" t="s">
        <v>55</v>
      </c>
      <c r="C519" s="205" t="s">
        <v>719</v>
      </c>
      <c r="D519" s="205" t="s">
        <v>719</v>
      </c>
      <c r="E519" s="205" t="s">
        <v>887</v>
      </c>
      <c r="F519" s="206"/>
      <c r="G519" s="215">
        <v>20.399999999999999</v>
      </c>
      <c r="H519" s="215">
        <v>20.399999999999999</v>
      </c>
      <c r="I519" s="215">
        <v>20.399999999999999</v>
      </c>
    </row>
    <row r="520" spans="1:9" ht="56.25">
      <c r="A520" s="213" t="s">
        <v>1106</v>
      </c>
      <c r="B520" s="205" t="s">
        <v>55</v>
      </c>
      <c r="C520" s="205" t="s">
        <v>719</v>
      </c>
      <c r="D520" s="205" t="s">
        <v>719</v>
      </c>
      <c r="E520" s="205" t="s">
        <v>889</v>
      </c>
      <c r="F520" s="206"/>
      <c r="G520" s="215">
        <v>20.399999999999999</v>
      </c>
      <c r="H520" s="215">
        <v>20.399999999999999</v>
      </c>
      <c r="I520" s="215">
        <v>20.399999999999999</v>
      </c>
    </row>
    <row r="521" spans="1:9" ht="112.5">
      <c r="A521" s="213" t="s">
        <v>1242</v>
      </c>
      <c r="B521" s="205" t="s">
        <v>55</v>
      </c>
      <c r="C521" s="205" t="s">
        <v>719</v>
      </c>
      <c r="D521" s="205" t="s">
        <v>719</v>
      </c>
      <c r="E521" s="205" t="s">
        <v>904</v>
      </c>
      <c r="F521" s="206"/>
      <c r="G521" s="215">
        <v>20.399999999999999</v>
      </c>
      <c r="H521" s="215">
        <v>20.399999999999999</v>
      </c>
      <c r="I521" s="215">
        <v>20.399999999999999</v>
      </c>
    </row>
    <row r="522" spans="1:9" ht="206.25">
      <c r="A522" s="213" t="s">
        <v>1306</v>
      </c>
      <c r="B522" s="205" t="s">
        <v>55</v>
      </c>
      <c r="C522" s="205" t="s">
        <v>719</v>
      </c>
      <c r="D522" s="205" t="s">
        <v>719</v>
      </c>
      <c r="E522" s="205" t="s">
        <v>910</v>
      </c>
      <c r="F522" s="206"/>
      <c r="G522" s="215">
        <v>20.399999999999999</v>
      </c>
      <c r="H522" s="215">
        <v>20.399999999999999</v>
      </c>
      <c r="I522" s="215">
        <v>20.399999999999999</v>
      </c>
    </row>
    <row r="523" spans="1:9" ht="37.5">
      <c r="A523" s="213" t="s">
        <v>1146</v>
      </c>
      <c r="B523" s="205" t="s">
        <v>55</v>
      </c>
      <c r="C523" s="205" t="s">
        <v>719</v>
      </c>
      <c r="D523" s="205" t="s">
        <v>719</v>
      </c>
      <c r="E523" s="205" t="s">
        <v>910</v>
      </c>
      <c r="F523" s="205" t="s">
        <v>609</v>
      </c>
      <c r="G523" s="215">
        <v>20.399999999999999</v>
      </c>
      <c r="H523" s="215">
        <v>20.399999999999999</v>
      </c>
      <c r="I523" s="215">
        <v>20.399999999999999</v>
      </c>
    </row>
    <row r="524" spans="1:9" ht="18.75">
      <c r="A524" s="213" t="s">
        <v>1109</v>
      </c>
      <c r="B524" s="205" t="s">
        <v>55</v>
      </c>
      <c r="C524" s="205" t="s">
        <v>544</v>
      </c>
      <c r="D524" s="206"/>
      <c r="E524" s="206"/>
      <c r="F524" s="206"/>
      <c r="G524" s="215">
        <v>8965.6970000000001</v>
      </c>
      <c r="H524" s="215">
        <v>8065.8</v>
      </c>
      <c r="I524" s="215">
        <v>8065.8</v>
      </c>
    </row>
    <row r="525" spans="1:9" ht="18.75">
      <c r="A525" s="213" t="s">
        <v>1125</v>
      </c>
      <c r="B525" s="205" t="s">
        <v>55</v>
      </c>
      <c r="C525" s="205" t="s">
        <v>544</v>
      </c>
      <c r="D525" s="205" t="s">
        <v>544</v>
      </c>
      <c r="E525" s="206"/>
      <c r="F525" s="206"/>
      <c r="G525" s="215">
        <v>8965.6970000000001</v>
      </c>
      <c r="H525" s="215">
        <v>8065.8</v>
      </c>
      <c r="I525" s="215">
        <v>8065.8</v>
      </c>
    </row>
    <row r="526" spans="1:9" ht="93.75">
      <c r="A526" s="213" t="s">
        <v>1126</v>
      </c>
      <c r="B526" s="205" t="s">
        <v>55</v>
      </c>
      <c r="C526" s="205" t="s">
        <v>544</v>
      </c>
      <c r="D526" s="205" t="s">
        <v>544</v>
      </c>
      <c r="E526" s="205" t="s">
        <v>722</v>
      </c>
      <c r="F526" s="206"/>
      <c r="G526" s="215">
        <v>8965.6970000000001</v>
      </c>
      <c r="H526" s="215">
        <v>8065.8</v>
      </c>
      <c r="I526" s="215">
        <v>8065.8</v>
      </c>
    </row>
    <row r="527" spans="1:9" ht="75">
      <c r="A527" s="213" t="s">
        <v>1176</v>
      </c>
      <c r="B527" s="205" t="s">
        <v>55</v>
      </c>
      <c r="C527" s="205" t="s">
        <v>544</v>
      </c>
      <c r="D527" s="205" t="s">
        <v>544</v>
      </c>
      <c r="E527" s="205" t="s">
        <v>724</v>
      </c>
      <c r="F527" s="206"/>
      <c r="G527" s="215">
        <v>599.89700000000005</v>
      </c>
      <c r="H527" s="215">
        <v>0</v>
      </c>
      <c r="I527" s="215">
        <v>0</v>
      </c>
    </row>
    <row r="528" spans="1:9" ht="56.25">
      <c r="A528" s="213" t="s">
        <v>1307</v>
      </c>
      <c r="B528" s="205" t="s">
        <v>55</v>
      </c>
      <c r="C528" s="205" t="s">
        <v>544</v>
      </c>
      <c r="D528" s="205" t="s">
        <v>544</v>
      </c>
      <c r="E528" s="205" t="s">
        <v>741</v>
      </c>
      <c r="F528" s="206"/>
      <c r="G528" s="215">
        <v>599.89700000000005</v>
      </c>
      <c r="H528" s="215">
        <v>0</v>
      </c>
      <c r="I528" s="215">
        <v>0</v>
      </c>
    </row>
    <row r="529" spans="1:9" ht="75">
      <c r="A529" s="213" t="s">
        <v>1308</v>
      </c>
      <c r="B529" s="205" t="s">
        <v>55</v>
      </c>
      <c r="C529" s="205" t="s">
        <v>544</v>
      </c>
      <c r="D529" s="205" t="s">
        <v>544</v>
      </c>
      <c r="E529" s="205" t="s">
        <v>744</v>
      </c>
      <c r="F529" s="206"/>
      <c r="G529" s="215">
        <v>599.89700000000005</v>
      </c>
      <c r="H529" s="215">
        <v>0</v>
      </c>
      <c r="I529" s="215">
        <v>0</v>
      </c>
    </row>
    <row r="530" spans="1:9" ht="75">
      <c r="A530" s="213" t="s">
        <v>1095</v>
      </c>
      <c r="B530" s="205" t="s">
        <v>55</v>
      </c>
      <c r="C530" s="205" t="s">
        <v>544</v>
      </c>
      <c r="D530" s="205" t="s">
        <v>544</v>
      </c>
      <c r="E530" s="205" t="s">
        <v>744</v>
      </c>
      <c r="F530" s="205" t="s">
        <v>549</v>
      </c>
      <c r="G530" s="215">
        <v>599.89700000000005</v>
      </c>
      <c r="H530" s="215">
        <v>0</v>
      </c>
      <c r="I530" s="215">
        <v>0</v>
      </c>
    </row>
    <row r="531" spans="1:9" ht="37.5">
      <c r="A531" s="213" t="s">
        <v>1127</v>
      </c>
      <c r="B531" s="205" t="s">
        <v>55</v>
      </c>
      <c r="C531" s="205" t="s">
        <v>544</v>
      </c>
      <c r="D531" s="205" t="s">
        <v>544</v>
      </c>
      <c r="E531" s="205" t="s">
        <v>746</v>
      </c>
      <c r="F531" s="206"/>
      <c r="G531" s="215">
        <v>7065.8</v>
      </c>
      <c r="H531" s="215">
        <v>7065.8</v>
      </c>
      <c r="I531" s="215">
        <v>7065.8</v>
      </c>
    </row>
    <row r="532" spans="1:9" ht="37.5">
      <c r="A532" s="213" t="s">
        <v>1128</v>
      </c>
      <c r="B532" s="205" t="s">
        <v>55</v>
      </c>
      <c r="C532" s="205" t="s">
        <v>544</v>
      </c>
      <c r="D532" s="205" t="s">
        <v>544</v>
      </c>
      <c r="E532" s="205" t="s">
        <v>752</v>
      </c>
      <c r="F532" s="206"/>
      <c r="G532" s="215">
        <v>7065.8</v>
      </c>
      <c r="H532" s="215">
        <v>7065.8</v>
      </c>
      <c r="I532" s="215">
        <v>7065.8</v>
      </c>
    </row>
    <row r="533" spans="1:9" ht="56.25">
      <c r="A533" s="213" t="s">
        <v>1094</v>
      </c>
      <c r="B533" s="205" t="s">
        <v>55</v>
      </c>
      <c r="C533" s="205" t="s">
        <v>544</v>
      </c>
      <c r="D533" s="205" t="s">
        <v>544</v>
      </c>
      <c r="E533" s="205" t="s">
        <v>753</v>
      </c>
      <c r="F533" s="206"/>
      <c r="G533" s="215">
        <v>594.726</v>
      </c>
      <c r="H533" s="215">
        <v>594.726</v>
      </c>
      <c r="I533" s="215">
        <v>594.726</v>
      </c>
    </row>
    <row r="534" spans="1:9" ht="75">
      <c r="A534" s="213" t="s">
        <v>1095</v>
      </c>
      <c r="B534" s="205" t="s">
        <v>55</v>
      </c>
      <c r="C534" s="205" t="s">
        <v>544</v>
      </c>
      <c r="D534" s="205" t="s">
        <v>544</v>
      </c>
      <c r="E534" s="205" t="s">
        <v>753</v>
      </c>
      <c r="F534" s="205" t="s">
        <v>549</v>
      </c>
      <c r="G534" s="215">
        <v>594.726</v>
      </c>
      <c r="H534" s="215">
        <v>594.726</v>
      </c>
      <c r="I534" s="215">
        <v>594.726</v>
      </c>
    </row>
    <row r="535" spans="1:9" ht="93.75">
      <c r="A535" s="213" t="s">
        <v>1309</v>
      </c>
      <c r="B535" s="205" t="s">
        <v>55</v>
      </c>
      <c r="C535" s="205" t="s">
        <v>544</v>
      </c>
      <c r="D535" s="205" t="s">
        <v>544</v>
      </c>
      <c r="E535" s="205" t="s">
        <v>755</v>
      </c>
      <c r="F535" s="206"/>
      <c r="G535" s="215">
        <v>5366.6239999999998</v>
      </c>
      <c r="H535" s="215">
        <v>5366.6239999999998</v>
      </c>
      <c r="I535" s="215">
        <v>5366.6239999999998</v>
      </c>
    </row>
    <row r="536" spans="1:9" ht="75">
      <c r="A536" s="213" t="s">
        <v>1095</v>
      </c>
      <c r="B536" s="205" t="s">
        <v>55</v>
      </c>
      <c r="C536" s="205" t="s">
        <v>544</v>
      </c>
      <c r="D536" s="205" t="s">
        <v>544</v>
      </c>
      <c r="E536" s="205" t="s">
        <v>755</v>
      </c>
      <c r="F536" s="205" t="s">
        <v>549</v>
      </c>
      <c r="G536" s="215">
        <v>5366.6239999999998</v>
      </c>
      <c r="H536" s="215">
        <v>5366.6239999999998</v>
      </c>
      <c r="I536" s="215">
        <v>5366.6239999999998</v>
      </c>
    </row>
    <row r="537" spans="1:9" ht="37.5">
      <c r="A537" s="213" t="s">
        <v>1310</v>
      </c>
      <c r="B537" s="205" t="s">
        <v>55</v>
      </c>
      <c r="C537" s="205" t="s">
        <v>544</v>
      </c>
      <c r="D537" s="205" t="s">
        <v>544</v>
      </c>
      <c r="E537" s="205" t="s">
        <v>757</v>
      </c>
      <c r="F537" s="206"/>
      <c r="G537" s="215">
        <v>158.5</v>
      </c>
      <c r="H537" s="215">
        <v>158.5</v>
      </c>
      <c r="I537" s="215">
        <v>158.5</v>
      </c>
    </row>
    <row r="538" spans="1:9" ht="75">
      <c r="A538" s="213" t="s">
        <v>1095</v>
      </c>
      <c r="B538" s="205" t="s">
        <v>55</v>
      </c>
      <c r="C538" s="205" t="s">
        <v>544</v>
      </c>
      <c r="D538" s="205" t="s">
        <v>544</v>
      </c>
      <c r="E538" s="205" t="s">
        <v>757</v>
      </c>
      <c r="F538" s="205" t="s">
        <v>549</v>
      </c>
      <c r="G538" s="215">
        <v>158.5</v>
      </c>
      <c r="H538" s="215">
        <v>158.5</v>
      </c>
      <c r="I538" s="215">
        <v>158.5</v>
      </c>
    </row>
    <row r="539" spans="1:9" ht="75">
      <c r="A539" s="213" t="s">
        <v>1129</v>
      </c>
      <c r="B539" s="205" t="s">
        <v>55</v>
      </c>
      <c r="C539" s="205" t="s">
        <v>544</v>
      </c>
      <c r="D539" s="205" t="s">
        <v>544</v>
      </c>
      <c r="E539" s="205" t="s">
        <v>761</v>
      </c>
      <c r="F539" s="206"/>
      <c r="G539" s="215">
        <v>945.95</v>
      </c>
      <c r="H539" s="215">
        <v>945.95</v>
      </c>
      <c r="I539" s="215">
        <v>945.95</v>
      </c>
    </row>
    <row r="540" spans="1:9" ht="75">
      <c r="A540" s="213" t="s">
        <v>1095</v>
      </c>
      <c r="B540" s="205" t="s">
        <v>55</v>
      </c>
      <c r="C540" s="205" t="s">
        <v>544</v>
      </c>
      <c r="D540" s="205" t="s">
        <v>544</v>
      </c>
      <c r="E540" s="205" t="s">
        <v>761</v>
      </c>
      <c r="F540" s="205" t="s">
        <v>549</v>
      </c>
      <c r="G540" s="215">
        <v>945.95</v>
      </c>
      <c r="H540" s="215">
        <v>945.95</v>
      </c>
      <c r="I540" s="215">
        <v>945.95</v>
      </c>
    </row>
    <row r="541" spans="1:9" ht="56.25">
      <c r="A541" s="213" t="s">
        <v>1254</v>
      </c>
      <c r="B541" s="205" t="s">
        <v>55</v>
      </c>
      <c r="C541" s="205" t="s">
        <v>544</v>
      </c>
      <c r="D541" s="205" t="s">
        <v>544</v>
      </c>
      <c r="E541" s="205" t="s">
        <v>763</v>
      </c>
      <c r="F541" s="206"/>
      <c r="G541" s="215">
        <v>1300</v>
      </c>
      <c r="H541" s="215">
        <v>1000</v>
      </c>
      <c r="I541" s="215">
        <v>1000</v>
      </c>
    </row>
    <row r="542" spans="1:9" ht="56.25">
      <c r="A542" s="213" t="s">
        <v>1255</v>
      </c>
      <c r="B542" s="205" t="s">
        <v>55</v>
      </c>
      <c r="C542" s="205" t="s">
        <v>544</v>
      </c>
      <c r="D542" s="205" t="s">
        <v>544</v>
      </c>
      <c r="E542" s="205" t="s">
        <v>765</v>
      </c>
      <c r="F542" s="206"/>
      <c r="G542" s="215">
        <v>1300</v>
      </c>
      <c r="H542" s="215">
        <v>1000</v>
      </c>
      <c r="I542" s="215">
        <v>1000</v>
      </c>
    </row>
    <row r="543" spans="1:9" ht="75">
      <c r="A543" s="213" t="s">
        <v>1256</v>
      </c>
      <c r="B543" s="205" t="s">
        <v>55</v>
      </c>
      <c r="C543" s="205" t="s">
        <v>544</v>
      </c>
      <c r="D543" s="205" t="s">
        <v>544</v>
      </c>
      <c r="E543" s="205" t="s">
        <v>767</v>
      </c>
      <c r="F543" s="206"/>
      <c r="G543" s="215">
        <v>740</v>
      </c>
      <c r="H543" s="215">
        <v>740</v>
      </c>
      <c r="I543" s="215">
        <v>740</v>
      </c>
    </row>
    <row r="544" spans="1:9" ht="75">
      <c r="A544" s="213" t="s">
        <v>1095</v>
      </c>
      <c r="B544" s="205" t="s">
        <v>55</v>
      </c>
      <c r="C544" s="205" t="s">
        <v>544</v>
      </c>
      <c r="D544" s="205" t="s">
        <v>544</v>
      </c>
      <c r="E544" s="205" t="s">
        <v>767</v>
      </c>
      <c r="F544" s="205" t="s">
        <v>549</v>
      </c>
      <c r="G544" s="215">
        <v>740</v>
      </c>
      <c r="H544" s="215">
        <v>740</v>
      </c>
      <c r="I544" s="215">
        <v>740</v>
      </c>
    </row>
    <row r="545" spans="1:9" ht="37.5">
      <c r="A545" s="213" t="s">
        <v>1311</v>
      </c>
      <c r="B545" s="205" t="s">
        <v>55</v>
      </c>
      <c r="C545" s="205" t="s">
        <v>544</v>
      </c>
      <c r="D545" s="205" t="s">
        <v>544</v>
      </c>
      <c r="E545" s="205" t="s">
        <v>769</v>
      </c>
      <c r="F545" s="206"/>
      <c r="G545" s="215">
        <v>560</v>
      </c>
      <c r="H545" s="215">
        <v>260</v>
      </c>
      <c r="I545" s="215">
        <v>260</v>
      </c>
    </row>
    <row r="546" spans="1:9" ht="75">
      <c r="A546" s="213" t="s">
        <v>1095</v>
      </c>
      <c r="B546" s="205" t="s">
        <v>55</v>
      </c>
      <c r="C546" s="205" t="s">
        <v>544</v>
      </c>
      <c r="D546" s="205" t="s">
        <v>544</v>
      </c>
      <c r="E546" s="205" t="s">
        <v>769</v>
      </c>
      <c r="F546" s="205" t="s">
        <v>549</v>
      </c>
      <c r="G546" s="215">
        <v>560</v>
      </c>
      <c r="H546" s="215">
        <v>260</v>
      </c>
      <c r="I546" s="215">
        <v>260</v>
      </c>
    </row>
    <row r="547" spans="1:9" ht="18.75">
      <c r="A547" s="213" t="s">
        <v>1179</v>
      </c>
      <c r="B547" s="205" t="s">
        <v>55</v>
      </c>
      <c r="C547" s="205" t="s">
        <v>639</v>
      </c>
      <c r="D547" s="206"/>
      <c r="E547" s="206"/>
      <c r="F547" s="206"/>
      <c r="G547" s="215">
        <v>8558.3709999999992</v>
      </c>
      <c r="H547" s="215">
        <v>14999.112999999999</v>
      </c>
      <c r="I547" s="215">
        <v>7288.2629999999999</v>
      </c>
    </row>
    <row r="548" spans="1:9" ht="18.75">
      <c r="A548" s="213" t="s">
        <v>1312</v>
      </c>
      <c r="B548" s="205" t="s">
        <v>55</v>
      </c>
      <c r="C548" s="205" t="s">
        <v>639</v>
      </c>
      <c r="D548" s="205" t="s">
        <v>545</v>
      </c>
      <c r="E548" s="206"/>
      <c r="F548" s="206"/>
      <c r="G548" s="215">
        <v>2640</v>
      </c>
      <c r="H548" s="215">
        <v>2640</v>
      </c>
      <c r="I548" s="215">
        <v>2640</v>
      </c>
    </row>
    <row r="549" spans="1:9" ht="93.75">
      <c r="A549" s="213" t="s">
        <v>1313</v>
      </c>
      <c r="B549" s="205" t="s">
        <v>55</v>
      </c>
      <c r="C549" s="205" t="s">
        <v>639</v>
      </c>
      <c r="D549" s="205" t="s">
        <v>545</v>
      </c>
      <c r="E549" s="205" t="s">
        <v>1068</v>
      </c>
      <c r="F549" s="206"/>
      <c r="G549" s="215">
        <v>2640</v>
      </c>
      <c r="H549" s="215">
        <v>2640</v>
      </c>
      <c r="I549" s="215">
        <v>2640</v>
      </c>
    </row>
    <row r="550" spans="1:9" ht="37.5">
      <c r="A550" s="213" t="s">
        <v>1122</v>
      </c>
      <c r="B550" s="205" t="s">
        <v>55</v>
      </c>
      <c r="C550" s="205" t="s">
        <v>639</v>
      </c>
      <c r="D550" s="205" t="s">
        <v>545</v>
      </c>
      <c r="E550" s="205" t="s">
        <v>1069</v>
      </c>
      <c r="F550" s="206"/>
      <c r="G550" s="215">
        <v>2640</v>
      </c>
      <c r="H550" s="215">
        <v>2640</v>
      </c>
      <c r="I550" s="215">
        <v>2640</v>
      </c>
    </row>
    <row r="551" spans="1:9" ht="37.5">
      <c r="A551" s="213" t="s">
        <v>1123</v>
      </c>
      <c r="B551" s="205" t="s">
        <v>55</v>
      </c>
      <c r="C551" s="205" t="s">
        <v>639</v>
      </c>
      <c r="D551" s="205" t="s">
        <v>545</v>
      </c>
      <c r="E551" s="205" t="s">
        <v>1069</v>
      </c>
      <c r="F551" s="206"/>
      <c r="G551" s="215">
        <v>2640</v>
      </c>
      <c r="H551" s="215">
        <v>2640</v>
      </c>
      <c r="I551" s="215">
        <v>2640</v>
      </c>
    </row>
    <row r="552" spans="1:9" ht="112.5">
      <c r="A552" s="213" t="s">
        <v>1314</v>
      </c>
      <c r="B552" s="205" t="s">
        <v>55</v>
      </c>
      <c r="C552" s="205" t="s">
        <v>639</v>
      </c>
      <c r="D552" s="205" t="s">
        <v>545</v>
      </c>
      <c r="E552" s="205" t="s">
        <v>1072</v>
      </c>
      <c r="F552" s="206"/>
      <c r="G552" s="215">
        <v>2640</v>
      </c>
      <c r="H552" s="215">
        <v>2640</v>
      </c>
      <c r="I552" s="215">
        <v>2640</v>
      </c>
    </row>
    <row r="553" spans="1:9" ht="37.5">
      <c r="A553" s="213" t="s">
        <v>1140</v>
      </c>
      <c r="B553" s="205" t="s">
        <v>55</v>
      </c>
      <c r="C553" s="205" t="s">
        <v>639</v>
      </c>
      <c r="D553" s="205" t="s">
        <v>545</v>
      </c>
      <c r="E553" s="205" t="s">
        <v>1072</v>
      </c>
      <c r="F553" s="205" t="s">
        <v>644</v>
      </c>
      <c r="G553" s="215">
        <v>2640</v>
      </c>
      <c r="H553" s="215">
        <v>2640</v>
      </c>
      <c r="I553" s="215">
        <v>2640</v>
      </c>
    </row>
    <row r="554" spans="1:9" ht="37.5">
      <c r="A554" s="213" t="s">
        <v>1315</v>
      </c>
      <c r="B554" s="205" t="s">
        <v>55</v>
      </c>
      <c r="C554" s="205" t="s">
        <v>639</v>
      </c>
      <c r="D554" s="205" t="s">
        <v>576</v>
      </c>
      <c r="E554" s="206"/>
      <c r="F554" s="206"/>
      <c r="G554" s="215">
        <v>1274</v>
      </c>
      <c r="H554" s="215">
        <v>1274</v>
      </c>
      <c r="I554" s="215">
        <v>1274</v>
      </c>
    </row>
    <row r="555" spans="1:9" ht="93.75">
      <c r="A555" s="213" t="s">
        <v>1126</v>
      </c>
      <c r="B555" s="205" t="s">
        <v>55</v>
      </c>
      <c r="C555" s="205" t="s">
        <v>639</v>
      </c>
      <c r="D555" s="205" t="s">
        <v>576</v>
      </c>
      <c r="E555" s="205" t="s">
        <v>722</v>
      </c>
      <c r="F555" s="206"/>
      <c r="G555" s="215">
        <v>100</v>
      </c>
      <c r="H555" s="215">
        <v>100</v>
      </c>
      <c r="I555" s="215">
        <v>100</v>
      </c>
    </row>
    <row r="556" spans="1:9" ht="75">
      <c r="A556" s="213" t="s">
        <v>1176</v>
      </c>
      <c r="B556" s="205" t="s">
        <v>55</v>
      </c>
      <c r="C556" s="205" t="s">
        <v>639</v>
      </c>
      <c r="D556" s="205" t="s">
        <v>576</v>
      </c>
      <c r="E556" s="205" t="s">
        <v>724</v>
      </c>
      <c r="F556" s="206"/>
      <c r="G556" s="215">
        <v>100</v>
      </c>
      <c r="H556" s="215">
        <v>100</v>
      </c>
      <c r="I556" s="215">
        <v>100</v>
      </c>
    </row>
    <row r="557" spans="1:9" ht="56.25">
      <c r="A557" s="213" t="s">
        <v>1316</v>
      </c>
      <c r="B557" s="205" t="s">
        <v>55</v>
      </c>
      <c r="C557" s="205" t="s">
        <v>639</v>
      </c>
      <c r="D557" s="205" t="s">
        <v>576</v>
      </c>
      <c r="E557" s="205" t="s">
        <v>736</v>
      </c>
      <c r="F557" s="206"/>
      <c r="G557" s="215">
        <v>100</v>
      </c>
      <c r="H557" s="215">
        <v>100</v>
      </c>
      <c r="I557" s="215">
        <v>100</v>
      </c>
    </row>
    <row r="558" spans="1:9" ht="56.25">
      <c r="A558" s="213" t="s">
        <v>1317</v>
      </c>
      <c r="B558" s="205" t="s">
        <v>55</v>
      </c>
      <c r="C558" s="205" t="s">
        <v>639</v>
      </c>
      <c r="D558" s="205" t="s">
        <v>576</v>
      </c>
      <c r="E558" s="205" t="s">
        <v>739</v>
      </c>
      <c r="F558" s="206"/>
      <c r="G558" s="215">
        <v>100</v>
      </c>
      <c r="H558" s="215">
        <v>100</v>
      </c>
      <c r="I558" s="215">
        <v>100</v>
      </c>
    </row>
    <row r="559" spans="1:9" ht="37.5">
      <c r="A559" s="213" t="s">
        <v>1140</v>
      </c>
      <c r="B559" s="205" t="s">
        <v>55</v>
      </c>
      <c r="C559" s="205" t="s">
        <v>639</v>
      </c>
      <c r="D559" s="205" t="s">
        <v>576</v>
      </c>
      <c r="E559" s="205" t="s">
        <v>739</v>
      </c>
      <c r="F559" s="205" t="s">
        <v>644</v>
      </c>
      <c r="G559" s="215">
        <v>100</v>
      </c>
      <c r="H559" s="215">
        <v>100</v>
      </c>
      <c r="I559" s="215">
        <v>100</v>
      </c>
    </row>
    <row r="560" spans="1:9" ht="131.25">
      <c r="A560" s="213" t="s">
        <v>1226</v>
      </c>
      <c r="B560" s="205" t="s">
        <v>55</v>
      </c>
      <c r="C560" s="205" t="s">
        <v>639</v>
      </c>
      <c r="D560" s="205" t="s">
        <v>576</v>
      </c>
      <c r="E560" s="205" t="s">
        <v>771</v>
      </c>
      <c r="F560" s="206"/>
      <c r="G560" s="215">
        <v>155</v>
      </c>
      <c r="H560" s="215">
        <v>155</v>
      </c>
      <c r="I560" s="215">
        <v>155</v>
      </c>
    </row>
    <row r="561" spans="1:9" ht="93.75">
      <c r="A561" s="213" t="s">
        <v>1318</v>
      </c>
      <c r="B561" s="205" t="s">
        <v>55</v>
      </c>
      <c r="C561" s="205" t="s">
        <v>639</v>
      </c>
      <c r="D561" s="205" t="s">
        <v>576</v>
      </c>
      <c r="E561" s="205" t="s">
        <v>794</v>
      </c>
      <c r="F561" s="206"/>
      <c r="G561" s="215">
        <v>125</v>
      </c>
      <c r="H561" s="215">
        <v>125</v>
      </c>
      <c r="I561" s="215">
        <v>125</v>
      </c>
    </row>
    <row r="562" spans="1:9" ht="93.75">
      <c r="A562" s="213" t="s">
        <v>1319</v>
      </c>
      <c r="B562" s="205" t="s">
        <v>55</v>
      </c>
      <c r="C562" s="205" t="s">
        <v>639</v>
      </c>
      <c r="D562" s="205" t="s">
        <v>576</v>
      </c>
      <c r="E562" s="205" t="s">
        <v>796</v>
      </c>
      <c r="F562" s="206"/>
      <c r="G562" s="215">
        <v>125</v>
      </c>
      <c r="H562" s="215">
        <v>125</v>
      </c>
      <c r="I562" s="215">
        <v>125</v>
      </c>
    </row>
    <row r="563" spans="1:9" ht="168.75">
      <c r="A563" s="213" t="s">
        <v>1320</v>
      </c>
      <c r="B563" s="205" t="s">
        <v>55</v>
      </c>
      <c r="C563" s="205" t="s">
        <v>639</v>
      </c>
      <c r="D563" s="205" t="s">
        <v>576</v>
      </c>
      <c r="E563" s="205" t="s">
        <v>798</v>
      </c>
      <c r="F563" s="206"/>
      <c r="G563" s="215">
        <v>125</v>
      </c>
      <c r="H563" s="215">
        <v>125</v>
      </c>
      <c r="I563" s="215">
        <v>125</v>
      </c>
    </row>
    <row r="564" spans="1:9" ht="37.5">
      <c r="A564" s="213" t="s">
        <v>1140</v>
      </c>
      <c r="B564" s="205" t="s">
        <v>55</v>
      </c>
      <c r="C564" s="205" t="s">
        <v>639</v>
      </c>
      <c r="D564" s="205" t="s">
        <v>576</v>
      </c>
      <c r="E564" s="205" t="s">
        <v>798</v>
      </c>
      <c r="F564" s="205" t="s">
        <v>644</v>
      </c>
      <c r="G564" s="215">
        <v>125</v>
      </c>
      <c r="H564" s="215">
        <v>125</v>
      </c>
      <c r="I564" s="215">
        <v>125</v>
      </c>
    </row>
    <row r="565" spans="1:9" ht="37.5">
      <c r="A565" s="213" t="s">
        <v>1321</v>
      </c>
      <c r="B565" s="205" t="s">
        <v>55</v>
      </c>
      <c r="C565" s="205" t="s">
        <v>639</v>
      </c>
      <c r="D565" s="205" t="s">
        <v>576</v>
      </c>
      <c r="E565" s="205" t="s">
        <v>813</v>
      </c>
      <c r="F565" s="206"/>
      <c r="G565" s="215">
        <v>30</v>
      </c>
      <c r="H565" s="215">
        <v>30</v>
      </c>
      <c r="I565" s="215">
        <v>30</v>
      </c>
    </row>
    <row r="566" spans="1:9" ht="56.25">
      <c r="A566" s="213" t="s">
        <v>1322</v>
      </c>
      <c r="B566" s="205" t="s">
        <v>55</v>
      </c>
      <c r="C566" s="205" t="s">
        <v>639</v>
      </c>
      <c r="D566" s="205" t="s">
        <v>576</v>
      </c>
      <c r="E566" s="205" t="s">
        <v>815</v>
      </c>
      <c r="F566" s="206"/>
      <c r="G566" s="215">
        <v>30</v>
      </c>
      <c r="H566" s="215">
        <v>30</v>
      </c>
      <c r="I566" s="215">
        <v>30</v>
      </c>
    </row>
    <row r="567" spans="1:9" ht="93.75">
      <c r="A567" s="213" t="s">
        <v>1323</v>
      </c>
      <c r="B567" s="205" t="s">
        <v>55</v>
      </c>
      <c r="C567" s="205" t="s">
        <v>639</v>
      </c>
      <c r="D567" s="205" t="s">
        <v>576</v>
      </c>
      <c r="E567" s="205" t="s">
        <v>817</v>
      </c>
      <c r="F567" s="206"/>
      <c r="G567" s="215">
        <v>30</v>
      </c>
      <c r="H567" s="215">
        <v>30</v>
      </c>
      <c r="I567" s="215">
        <v>30</v>
      </c>
    </row>
    <row r="568" spans="1:9" ht="37.5">
      <c r="A568" s="213" t="s">
        <v>1140</v>
      </c>
      <c r="B568" s="205" t="s">
        <v>55</v>
      </c>
      <c r="C568" s="205" t="s">
        <v>639</v>
      </c>
      <c r="D568" s="205" t="s">
        <v>576</v>
      </c>
      <c r="E568" s="205" t="s">
        <v>817</v>
      </c>
      <c r="F568" s="205" t="s">
        <v>644</v>
      </c>
      <c r="G568" s="215">
        <v>30</v>
      </c>
      <c r="H568" s="215">
        <v>30</v>
      </c>
      <c r="I568" s="215">
        <v>30</v>
      </c>
    </row>
    <row r="569" spans="1:9" ht="93.75">
      <c r="A569" s="213" t="s">
        <v>1191</v>
      </c>
      <c r="B569" s="205" t="s">
        <v>55</v>
      </c>
      <c r="C569" s="205" t="s">
        <v>639</v>
      </c>
      <c r="D569" s="205" t="s">
        <v>576</v>
      </c>
      <c r="E569" s="205" t="s">
        <v>966</v>
      </c>
      <c r="F569" s="206"/>
      <c r="G569" s="215">
        <v>250</v>
      </c>
      <c r="H569" s="215">
        <v>250</v>
      </c>
      <c r="I569" s="215">
        <v>250</v>
      </c>
    </row>
    <row r="570" spans="1:9" ht="56.25">
      <c r="A570" s="213" t="s">
        <v>1291</v>
      </c>
      <c r="B570" s="205" t="s">
        <v>55</v>
      </c>
      <c r="C570" s="205" t="s">
        <v>639</v>
      </c>
      <c r="D570" s="205" t="s">
        <v>576</v>
      </c>
      <c r="E570" s="205" t="s">
        <v>994</v>
      </c>
      <c r="F570" s="206"/>
      <c r="G570" s="215">
        <v>250</v>
      </c>
      <c r="H570" s="215">
        <v>250</v>
      </c>
      <c r="I570" s="215">
        <v>250</v>
      </c>
    </row>
    <row r="571" spans="1:9" ht="112.5">
      <c r="A571" s="213" t="s">
        <v>1292</v>
      </c>
      <c r="B571" s="205" t="s">
        <v>55</v>
      </c>
      <c r="C571" s="205" t="s">
        <v>639</v>
      </c>
      <c r="D571" s="205" t="s">
        <v>576</v>
      </c>
      <c r="E571" s="205" t="s">
        <v>996</v>
      </c>
      <c r="F571" s="206"/>
      <c r="G571" s="215">
        <v>250</v>
      </c>
      <c r="H571" s="215">
        <v>250</v>
      </c>
      <c r="I571" s="215">
        <v>250</v>
      </c>
    </row>
    <row r="572" spans="1:9" ht="56.25">
      <c r="A572" s="213" t="s">
        <v>1324</v>
      </c>
      <c r="B572" s="205" t="s">
        <v>55</v>
      </c>
      <c r="C572" s="205" t="s">
        <v>639</v>
      </c>
      <c r="D572" s="205" t="s">
        <v>576</v>
      </c>
      <c r="E572" s="205" t="s">
        <v>1000</v>
      </c>
      <c r="F572" s="206"/>
      <c r="G572" s="215">
        <v>250</v>
      </c>
      <c r="H572" s="215">
        <v>250</v>
      </c>
      <c r="I572" s="215">
        <v>250</v>
      </c>
    </row>
    <row r="573" spans="1:9" ht="75">
      <c r="A573" s="213" t="s">
        <v>1095</v>
      </c>
      <c r="B573" s="205" t="s">
        <v>55</v>
      </c>
      <c r="C573" s="205" t="s">
        <v>639</v>
      </c>
      <c r="D573" s="205" t="s">
        <v>576</v>
      </c>
      <c r="E573" s="205" t="s">
        <v>1000</v>
      </c>
      <c r="F573" s="205" t="s">
        <v>549</v>
      </c>
      <c r="G573" s="215">
        <v>250</v>
      </c>
      <c r="H573" s="215">
        <v>250</v>
      </c>
      <c r="I573" s="215">
        <v>250</v>
      </c>
    </row>
    <row r="574" spans="1:9" ht="93.75">
      <c r="A574" s="213" t="s">
        <v>1313</v>
      </c>
      <c r="B574" s="205" t="s">
        <v>55</v>
      </c>
      <c r="C574" s="205" t="s">
        <v>639</v>
      </c>
      <c r="D574" s="205" t="s">
        <v>576</v>
      </c>
      <c r="E574" s="205" t="s">
        <v>1068</v>
      </c>
      <c r="F574" s="206"/>
      <c r="G574" s="215">
        <v>769</v>
      </c>
      <c r="H574" s="215">
        <v>769</v>
      </c>
      <c r="I574" s="215">
        <v>769</v>
      </c>
    </row>
    <row r="575" spans="1:9" ht="37.5">
      <c r="A575" s="213" t="s">
        <v>1122</v>
      </c>
      <c r="B575" s="205" t="s">
        <v>55</v>
      </c>
      <c r="C575" s="205" t="s">
        <v>639</v>
      </c>
      <c r="D575" s="205" t="s">
        <v>576</v>
      </c>
      <c r="E575" s="205" t="s">
        <v>1069</v>
      </c>
      <c r="F575" s="206"/>
      <c r="G575" s="215">
        <v>769</v>
      </c>
      <c r="H575" s="215">
        <v>769</v>
      </c>
      <c r="I575" s="215">
        <v>769</v>
      </c>
    </row>
    <row r="576" spans="1:9" ht="37.5">
      <c r="A576" s="213" t="s">
        <v>1123</v>
      </c>
      <c r="B576" s="205" t="s">
        <v>55</v>
      </c>
      <c r="C576" s="205" t="s">
        <v>639</v>
      </c>
      <c r="D576" s="205" t="s">
        <v>576</v>
      </c>
      <c r="E576" s="205" t="s">
        <v>1069</v>
      </c>
      <c r="F576" s="206"/>
      <c r="G576" s="215">
        <v>769</v>
      </c>
      <c r="H576" s="215">
        <v>769</v>
      </c>
      <c r="I576" s="215">
        <v>769</v>
      </c>
    </row>
    <row r="577" spans="1:9" ht="75">
      <c r="A577" s="213" t="s">
        <v>1325</v>
      </c>
      <c r="B577" s="205" t="s">
        <v>55</v>
      </c>
      <c r="C577" s="205" t="s">
        <v>639</v>
      </c>
      <c r="D577" s="205" t="s">
        <v>576</v>
      </c>
      <c r="E577" s="205" t="s">
        <v>1074</v>
      </c>
      <c r="F577" s="206"/>
      <c r="G577" s="215">
        <v>769</v>
      </c>
      <c r="H577" s="215">
        <v>769</v>
      </c>
      <c r="I577" s="215">
        <v>769</v>
      </c>
    </row>
    <row r="578" spans="1:9" ht="37.5">
      <c r="A578" s="213" t="s">
        <v>1140</v>
      </c>
      <c r="B578" s="205" t="s">
        <v>55</v>
      </c>
      <c r="C578" s="205" t="s">
        <v>639</v>
      </c>
      <c r="D578" s="205" t="s">
        <v>576</v>
      </c>
      <c r="E578" s="205" t="s">
        <v>1074</v>
      </c>
      <c r="F578" s="205" t="s">
        <v>644</v>
      </c>
      <c r="G578" s="215">
        <v>769</v>
      </c>
      <c r="H578" s="215">
        <v>769</v>
      </c>
      <c r="I578" s="215">
        <v>769</v>
      </c>
    </row>
    <row r="579" spans="1:9" ht="18.75">
      <c r="A579" s="213" t="s">
        <v>1180</v>
      </c>
      <c r="B579" s="205" t="s">
        <v>55</v>
      </c>
      <c r="C579" s="205" t="s">
        <v>639</v>
      </c>
      <c r="D579" s="205" t="s">
        <v>640</v>
      </c>
      <c r="E579" s="206"/>
      <c r="F579" s="206"/>
      <c r="G579" s="215">
        <v>3220.3710000000001</v>
      </c>
      <c r="H579" s="215">
        <v>9661.1129999999994</v>
      </c>
      <c r="I579" s="215">
        <v>1950.2629999999999</v>
      </c>
    </row>
    <row r="580" spans="1:9" ht="131.25">
      <c r="A580" s="213" t="s">
        <v>1226</v>
      </c>
      <c r="B580" s="205" t="s">
        <v>55</v>
      </c>
      <c r="C580" s="205" t="s">
        <v>639</v>
      </c>
      <c r="D580" s="205" t="s">
        <v>640</v>
      </c>
      <c r="E580" s="205" t="s">
        <v>771</v>
      </c>
      <c r="F580" s="206"/>
      <c r="G580" s="215">
        <v>3220.3710000000001</v>
      </c>
      <c r="H580" s="215">
        <v>9661.1129999999994</v>
      </c>
      <c r="I580" s="215">
        <v>1950.2629999999999</v>
      </c>
    </row>
    <row r="581" spans="1:9" ht="18.75">
      <c r="A581" s="213" t="s">
        <v>1227</v>
      </c>
      <c r="B581" s="205" t="s">
        <v>55</v>
      </c>
      <c r="C581" s="205" t="s">
        <v>639</v>
      </c>
      <c r="D581" s="205" t="s">
        <v>640</v>
      </c>
      <c r="E581" s="205" t="s">
        <v>773</v>
      </c>
      <c r="F581" s="206"/>
      <c r="G581" s="215">
        <v>3220.3710000000001</v>
      </c>
      <c r="H581" s="215">
        <v>9661.1129999999994</v>
      </c>
      <c r="I581" s="215">
        <v>1950.2629999999999</v>
      </c>
    </row>
    <row r="582" spans="1:9" ht="281.25">
      <c r="A582" s="213" t="s">
        <v>1228</v>
      </c>
      <c r="B582" s="205" t="s">
        <v>55</v>
      </c>
      <c r="C582" s="205" t="s">
        <v>639</v>
      </c>
      <c r="D582" s="205" t="s">
        <v>640</v>
      </c>
      <c r="E582" s="205" t="s">
        <v>775</v>
      </c>
      <c r="F582" s="206"/>
      <c r="G582" s="215">
        <v>3220.3710000000001</v>
      </c>
      <c r="H582" s="215">
        <v>9661.1129999999994</v>
      </c>
      <c r="I582" s="215">
        <v>1950.2629999999999</v>
      </c>
    </row>
    <row r="583" spans="1:9" ht="131.25">
      <c r="A583" s="213" t="s">
        <v>1326</v>
      </c>
      <c r="B583" s="205" t="s">
        <v>55</v>
      </c>
      <c r="C583" s="205" t="s">
        <v>639</v>
      </c>
      <c r="D583" s="205" t="s">
        <v>640</v>
      </c>
      <c r="E583" s="205" t="s">
        <v>792</v>
      </c>
      <c r="F583" s="206"/>
      <c r="G583" s="215">
        <v>3220.3710000000001</v>
      </c>
      <c r="H583" s="215">
        <v>9661.1129999999994</v>
      </c>
      <c r="I583" s="215">
        <v>1950.2629999999999</v>
      </c>
    </row>
    <row r="584" spans="1:9" ht="56.25">
      <c r="A584" s="213" t="s">
        <v>1233</v>
      </c>
      <c r="B584" s="205" t="s">
        <v>55</v>
      </c>
      <c r="C584" s="205" t="s">
        <v>639</v>
      </c>
      <c r="D584" s="205" t="s">
        <v>640</v>
      </c>
      <c r="E584" s="205" t="s">
        <v>792</v>
      </c>
      <c r="F584" s="205" t="s">
        <v>618</v>
      </c>
      <c r="G584" s="215">
        <v>3220.3710000000001</v>
      </c>
      <c r="H584" s="215">
        <v>9661.1129999999994</v>
      </c>
      <c r="I584" s="215">
        <v>1950.2629999999999</v>
      </c>
    </row>
    <row r="585" spans="1:9" ht="37.5">
      <c r="A585" s="213" t="s">
        <v>1327</v>
      </c>
      <c r="B585" s="205" t="s">
        <v>55</v>
      </c>
      <c r="C585" s="205" t="s">
        <v>639</v>
      </c>
      <c r="D585" s="205" t="s">
        <v>730</v>
      </c>
      <c r="E585" s="206"/>
      <c r="F585" s="206"/>
      <c r="G585" s="215">
        <v>1424</v>
      </c>
      <c r="H585" s="215">
        <v>1424</v>
      </c>
      <c r="I585" s="215">
        <v>1424</v>
      </c>
    </row>
    <row r="586" spans="1:9" ht="93.75">
      <c r="A586" s="213" t="s">
        <v>1126</v>
      </c>
      <c r="B586" s="205" t="s">
        <v>55</v>
      </c>
      <c r="C586" s="205" t="s">
        <v>639</v>
      </c>
      <c r="D586" s="205" t="s">
        <v>730</v>
      </c>
      <c r="E586" s="205" t="s">
        <v>722</v>
      </c>
      <c r="F586" s="206"/>
      <c r="G586" s="215">
        <v>272</v>
      </c>
      <c r="H586" s="215">
        <v>272</v>
      </c>
      <c r="I586" s="215">
        <v>272</v>
      </c>
    </row>
    <row r="587" spans="1:9" ht="75">
      <c r="A587" s="213" t="s">
        <v>1176</v>
      </c>
      <c r="B587" s="205" t="s">
        <v>55</v>
      </c>
      <c r="C587" s="205" t="s">
        <v>639</v>
      </c>
      <c r="D587" s="205" t="s">
        <v>730</v>
      </c>
      <c r="E587" s="205" t="s">
        <v>724</v>
      </c>
      <c r="F587" s="206"/>
      <c r="G587" s="215">
        <v>172</v>
      </c>
      <c r="H587" s="215">
        <v>172</v>
      </c>
      <c r="I587" s="215">
        <v>172</v>
      </c>
    </row>
    <row r="588" spans="1:9" ht="75">
      <c r="A588" s="213" t="s">
        <v>1177</v>
      </c>
      <c r="B588" s="205" t="s">
        <v>55</v>
      </c>
      <c r="C588" s="205" t="s">
        <v>639</v>
      </c>
      <c r="D588" s="205" t="s">
        <v>730</v>
      </c>
      <c r="E588" s="205" t="s">
        <v>726</v>
      </c>
      <c r="F588" s="206"/>
      <c r="G588" s="215">
        <v>172</v>
      </c>
      <c r="H588" s="215">
        <v>172</v>
      </c>
      <c r="I588" s="215">
        <v>172</v>
      </c>
    </row>
    <row r="589" spans="1:9" ht="56.25">
      <c r="A589" s="213" t="s">
        <v>1328</v>
      </c>
      <c r="B589" s="205" t="s">
        <v>55</v>
      </c>
      <c r="C589" s="205" t="s">
        <v>639</v>
      </c>
      <c r="D589" s="205" t="s">
        <v>730</v>
      </c>
      <c r="E589" s="205" t="s">
        <v>732</v>
      </c>
      <c r="F589" s="206"/>
      <c r="G589" s="215">
        <v>100</v>
      </c>
      <c r="H589" s="215">
        <v>100</v>
      </c>
      <c r="I589" s="215">
        <v>100</v>
      </c>
    </row>
    <row r="590" spans="1:9" ht="37.5">
      <c r="A590" s="213" t="s">
        <v>1140</v>
      </c>
      <c r="B590" s="205" t="s">
        <v>55</v>
      </c>
      <c r="C590" s="205" t="s">
        <v>639</v>
      </c>
      <c r="D590" s="205" t="s">
        <v>730</v>
      </c>
      <c r="E590" s="205" t="s">
        <v>732</v>
      </c>
      <c r="F590" s="205" t="s">
        <v>644</v>
      </c>
      <c r="G590" s="215">
        <v>100</v>
      </c>
      <c r="H590" s="215">
        <v>100</v>
      </c>
      <c r="I590" s="215">
        <v>100</v>
      </c>
    </row>
    <row r="591" spans="1:9" ht="56.25">
      <c r="A591" s="213" t="s">
        <v>1329</v>
      </c>
      <c r="B591" s="205" t="s">
        <v>55</v>
      </c>
      <c r="C591" s="205" t="s">
        <v>639</v>
      </c>
      <c r="D591" s="205" t="s">
        <v>730</v>
      </c>
      <c r="E591" s="205" t="s">
        <v>734</v>
      </c>
      <c r="F591" s="206"/>
      <c r="G591" s="215">
        <v>72</v>
      </c>
      <c r="H591" s="215">
        <v>72</v>
      </c>
      <c r="I591" s="215">
        <v>72</v>
      </c>
    </row>
    <row r="592" spans="1:9" ht="37.5">
      <c r="A592" s="213" t="s">
        <v>1140</v>
      </c>
      <c r="B592" s="205" t="s">
        <v>55</v>
      </c>
      <c r="C592" s="205" t="s">
        <v>639</v>
      </c>
      <c r="D592" s="205" t="s">
        <v>730</v>
      </c>
      <c r="E592" s="205" t="s">
        <v>734</v>
      </c>
      <c r="F592" s="205" t="s">
        <v>644</v>
      </c>
      <c r="G592" s="215">
        <v>72</v>
      </c>
      <c r="H592" s="215">
        <v>72</v>
      </c>
      <c r="I592" s="215">
        <v>72</v>
      </c>
    </row>
    <row r="593" spans="1:9" ht="37.5">
      <c r="A593" s="213" t="s">
        <v>1127</v>
      </c>
      <c r="B593" s="205" t="s">
        <v>55</v>
      </c>
      <c r="C593" s="205" t="s">
        <v>639</v>
      </c>
      <c r="D593" s="205" t="s">
        <v>730</v>
      </c>
      <c r="E593" s="205" t="s">
        <v>746</v>
      </c>
      <c r="F593" s="206"/>
      <c r="G593" s="215">
        <v>100</v>
      </c>
      <c r="H593" s="215">
        <v>100</v>
      </c>
      <c r="I593" s="215">
        <v>100</v>
      </c>
    </row>
    <row r="594" spans="1:9" ht="75">
      <c r="A594" s="213" t="s">
        <v>1330</v>
      </c>
      <c r="B594" s="205" t="s">
        <v>55</v>
      </c>
      <c r="C594" s="205" t="s">
        <v>639</v>
      </c>
      <c r="D594" s="205" t="s">
        <v>730</v>
      </c>
      <c r="E594" s="205" t="s">
        <v>748</v>
      </c>
      <c r="F594" s="206"/>
      <c r="G594" s="215">
        <v>100</v>
      </c>
      <c r="H594" s="215">
        <v>100</v>
      </c>
      <c r="I594" s="215">
        <v>100</v>
      </c>
    </row>
    <row r="595" spans="1:9" ht="93.75">
      <c r="A595" s="213" t="s">
        <v>1331</v>
      </c>
      <c r="B595" s="205" t="s">
        <v>55</v>
      </c>
      <c r="C595" s="205" t="s">
        <v>639</v>
      </c>
      <c r="D595" s="205" t="s">
        <v>730</v>
      </c>
      <c r="E595" s="205" t="s">
        <v>750</v>
      </c>
      <c r="F595" s="206"/>
      <c r="G595" s="215">
        <v>100</v>
      </c>
      <c r="H595" s="215">
        <v>100</v>
      </c>
      <c r="I595" s="215">
        <v>100</v>
      </c>
    </row>
    <row r="596" spans="1:9" ht="37.5">
      <c r="A596" s="213" t="s">
        <v>1140</v>
      </c>
      <c r="B596" s="205" t="s">
        <v>55</v>
      </c>
      <c r="C596" s="205" t="s">
        <v>639</v>
      </c>
      <c r="D596" s="205" t="s">
        <v>730</v>
      </c>
      <c r="E596" s="205" t="s">
        <v>750</v>
      </c>
      <c r="F596" s="205" t="s">
        <v>644</v>
      </c>
      <c r="G596" s="215">
        <v>100</v>
      </c>
      <c r="H596" s="215">
        <v>100</v>
      </c>
      <c r="I596" s="215">
        <v>100</v>
      </c>
    </row>
    <row r="597" spans="1:9" ht="75">
      <c r="A597" s="213" t="s">
        <v>1409</v>
      </c>
      <c r="B597" s="205" t="s">
        <v>55</v>
      </c>
      <c r="C597" s="205" t="s">
        <v>639</v>
      </c>
      <c r="D597" s="205" t="s">
        <v>730</v>
      </c>
      <c r="E597" s="205" t="s">
        <v>922</v>
      </c>
      <c r="F597" s="206"/>
      <c r="G597" s="215">
        <v>1152</v>
      </c>
      <c r="H597" s="215">
        <v>1152</v>
      </c>
      <c r="I597" s="215">
        <v>1152</v>
      </c>
    </row>
    <row r="598" spans="1:9" ht="75">
      <c r="A598" s="213" t="s">
        <v>1410</v>
      </c>
      <c r="B598" s="205" t="s">
        <v>55</v>
      </c>
      <c r="C598" s="205" t="s">
        <v>639</v>
      </c>
      <c r="D598" s="205" t="s">
        <v>730</v>
      </c>
      <c r="E598" s="205" t="s">
        <v>922</v>
      </c>
      <c r="F598" s="206"/>
      <c r="G598" s="215">
        <v>1152</v>
      </c>
      <c r="H598" s="215">
        <v>1152</v>
      </c>
      <c r="I598" s="215">
        <v>1152</v>
      </c>
    </row>
    <row r="599" spans="1:9" ht="168.75">
      <c r="A599" s="213" t="s">
        <v>1332</v>
      </c>
      <c r="B599" s="205" t="s">
        <v>55</v>
      </c>
      <c r="C599" s="205" t="s">
        <v>639</v>
      </c>
      <c r="D599" s="205" t="s">
        <v>730</v>
      </c>
      <c r="E599" s="205" t="s">
        <v>928</v>
      </c>
      <c r="F599" s="206"/>
      <c r="G599" s="215">
        <v>1152</v>
      </c>
      <c r="H599" s="215">
        <v>1152</v>
      </c>
      <c r="I599" s="215">
        <v>1152</v>
      </c>
    </row>
    <row r="600" spans="1:9" ht="150">
      <c r="A600" s="213" t="s">
        <v>1333</v>
      </c>
      <c r="B600" s="205" t="s">
        <v>55</v>
      </c>
      <c r="C600" s="205" t="s">
        <v>639</v>
      </c>
      <c r="D600" s="205" t="s">
        <v>730</v>
      </c>
      <c r="E600" s="205" t="s">
        <v>930</v>
      </c>
      <c r="F600" s="206"/>
      <c r="G600" s="215">
        <v>1152</v>
      </c>
      <c r="H600" s="215">
        <v>1152</v>
      </c>
      <c r="I600" s="215">
        <v>1152</v>
      </c>
    </row>
    <row r="601" spans="1:9" ht="75">
      <c r="A601" s="213" t="s">
        <v>1095</v>
      </c>
      <c r="B601" s="205" t="s">
        <v>55</v>
      </c>
      <c r="C601" s="205" t="s">
        <v>639</v>
      </c>
      <c r="D601" s="205" t="s">
        <v>730</v>
      </c>
      <c r="E601" s="205" t="s">
        <v>930</v>
      </c>
      <c r="F601" s="205" t="s">
        <v>549</v>
      </c>
      <c r="G601" s="215">
        <v>1152</v>
      </c>
      <c r="H601" s="215">
        <v>1152</v>
      </c>
      <c r="I601" s="215">
        <v>1152</v>
      </c>
    </row>
    <row r="602" spans="1:9" ht="37.5">
      <c r="A602" s="213" t="s">
        <v>1334</v>
      </c>
      <c r="B602" s="205" t="s">
        <v>55</v>
      </c>
      <c r="C602" s="205" t="s">
        <v>682</v>
      </c>
      <c r="D602" s="206"/>
      <c r="E602" s="206"/>
      <c r="F602" s="206"/>
      <c r="G602" s="215">
        <v>1606.6279999999999</v>
      </c>
      <c r="H602" s="215">
        <v>1606.6279999999999</v>
      </c>
      <c r="I602" s="215">
        <v>1606.6279999999999</v>
      </c>
    </row>
    <row r="603" spans="1:9" ht="18.75">
      <c r="A603" s="213" t="s">
        <v>1335</v>
      </c>
      <c r="B603" s="205" t="s">
        <v>55</v>
      </c>
      <c r="C603" s="205" t="s">
        <v>682</v>
      </c>
      <c r="D603" s="205" t="s">
        <v>545</v>
      </c>
      <c r="E603" s="206"/>
      <c r="F603" s="206"/>
      <c r="G603" s="215">
        <v>1606.6279999999999</v>
      </c>
      <c r="H603" s="215">
        <v>1606.6279999999999</v>
      </c>
      <c r="I603" s="215">
        <v>1606.6279999999999</v>
      </c>
    </row>
    <row r="604" spans="1:9" ht="93.75">
      <c r="A604" s="213" t="s">
        <v>1191</v>
      </c>
      <c r="B604" s="205" t="s">
        <v>55</v>
      </c>
      <c r="C604" s="205" t="s">
        <v>682</v>
      </c>
      <c r="D604" s="205" t="s">
        <v>545</v>
      </c>
      <c r="E604" s="205" t="s">
        <v>966</v>
      </c>
      <c r="F604" s="206"/>
      <c r="G604" s="215">
        <v>1606.6279999999999</v>
      </c>
      <c r="H604" s="215">
        <v>1606.6279999999999</v>
      </c>
      <c r="I604" s="215">
        <v>1606.6279999999999</v>
      </c>
    </row>
    <row r="605" spans="1:9" ht="75">
      <c r="A605" s="213" t="s">
        <v>1192</v>
      </c>
      <c r="B605" s="205" t="s">
        <v>55</v>
      </c>
      <c r="C605" s="205" t="s">
        <v>682</v>
      </c>
      <c r="D605" s="205" t="s">
        <v>545</v>
      </c>
      <c r="E605" s="205" t="s">
        <v>968</v>
      </c>
      <c r="F605" s="206"/>
      <c r="G605" s="215">
        <v>1606.6279999999999</v>
      </c>
      <c r="H605" s="215">
        <v>1606.6279999999999</v>
      </c>
      <c r="I605" s="215">
        <v>1606.6279999999999</v>
      </c>
    </row>
    <row r="606" spans="1:9" ht="75">
      <c r="A606" s="213" t="s">
        <v>1336</v>
      </c>
      <c r="B606" s="205" t="s">
        <v>55</v>
      </c>
      <c r="C606" s="205" t="s">
        <v>682</v>
      </c>
      <c r="D606" s="205" t="s">
        <v>545</v>
      </c>
      <c r="E606" s="205" t="s">
        <v>988</v>
      </c>
      <c r="F606" s="206"/>
      <c r="G606" s="215">
        <v>1606.6279999999999</v>
      </c>
      <c r="H606" s="215">
        <v>1606.6279999999999</v>
      </c>
      <c r="I606" s="215">
        <v>1606.6279999999999</v>
      </c>
    </row>
    <row r="607" spans="1:9" ht="56.25">
      <c r="A607" s="213" t="s">
        <v>1094</v>
      </c>
      <c r="B607" s="205" t="s">
        <v>55</v>
      </c>
      <c r="C607" s="205" t="s">
        <v>682</v>
      </c>
      <c r="D607" s="205" t="s">
        <v>545</v>
      </c>
      <c r="E607" s="205" t="s">
        <v>990</v>
      </c>
      <c r="F607" s="206"/>
      <c r="G607" s="215">
        <v>30.244</v>
      </c>
      <c r="H607" s="215">
        <v>30.244</v>
      </c>
      <c r="I607" s="215">
        <v>30.244</v>
      </c>
    </row>
    <row r="608" spans="1:9" ht="75">
      <c r="A608" s="213" t="s">
        <v>1095</v>
      </c>
      <c r="B608" s="205" t="s">
        <v>55</v>
      </c>
      <c r="C608" s="205" t="s">
        <v>682</v>
      </c>
      <c r="D608" s="205" t="s">
        <v>545</v>
      </c>
      <c r="E608" s="205" t="s">
        <v>990</v>
      </c>
      <c r="F608" s="205" t="s">
        <v>549</v>
      </c>
      <c r="G608" s="215">
        <v>30.244</v>
      </c>
      <c r="H608" s="215">
        <v>30.244</v>
      </c>
      <c r="I608" s="215">
        <v>30.244</v>
      </c>
    </row>
    <row r="609" spans="1:9" ht="75">
      <c r="A609" s="213" t="s">
        <v>1420</v>
      </c>
      <c r="B609" s="205" t="s">
        <v>55</v>
      </c>
      <c r="C609" s="205" t="s">
        <v>682</v>
      </c>
      <c r="D609" s="205" t="s">
        <v>545</v>
      </c>
      <c r="E609" s="205" t="s">
        <v>991</v>
      </c>
      <c r="F609" s="206"/>
      <c r="G609" s="215">
        <v>1576.384</v>
      </c>
      <c r="H609" s="215">
        <v>1576.384</v>
      </c>
      <c r="I609" s="215">
        <v>1576.384</v>
      </c>
    </row>
    <row r="610" spans="1:9" ht="75">
      <c r="A610" s="213" t="s">
        <v>1095</v>
      </c>
      <c r="B610" s="205" t="s">
        <v>55</v>
      </c>
      <c r="C610" s="205" t="s">
        <v>682</v>
      </c>
      <c r="D610" s="205" t="s">
        <v>545</v>
      </c>
      <c r="E610" s="205" t="s">
        <v>991</v>
      </c>
      <c r="F610" s="205" t="s">
        <v>549</v>
      </c>
      <c r="G610" s="215">
        <v>1576.384</v>
      </c>
      <c r="H610" s="215">
        <v>1576.384</v>
      </c>
      <c r="I610" s="215">
        <v>1576.384</v>
      </c>
    </row>
    <row r="611" spans="1:9" ht="56.25">
      <c r="A611" s="213" t="s">
        <v>1337</v>
      </c>
      <c r="B611" s="205" t="s">
        <v>55</v>
      </c>
      <c r="C611" s="205" t="s">
        <v>663</v>
      </c>
      <c r="D611" s="206"/>
      <c r="E611" s="206"/>
      <c r="F611" s="206"/>
      <c r="G611" s="215">
        <v>19310</v>
      </c>
      <c r="H611" s="215">
        <v>20810</v>
      </c>
      <c r="I611" s="215">
        <v>20810</v>
      </c>
    </row>
    <row r="612" spans="1:9" ht="56.25">
      <c r="A612" s="213" t="s">
        <v>1338</v>
      </c>
      <c r="B612" s="205" t="s">
        <v>55</v>
      </c>
      <c r="C612" s="205" t="s">
        <v>663</v>
      </c>
      <c r="D612" s="205" t="s">
        <v>545</v>
      </c>
      <c r="E612" s="206"/>
      <c r="F612" s="206"/>
      <c r="G612" s="215">
        <v>19310</v>
      </c>
      <c r="H612" s="215">
        <v>20810</v>
      </c>
      <c r="I612" s="215">
        <v>20810</v>
      </c>
    </row>
    <row r="613" spans="1:9" ht="93.75">
      <c r="A613" s="213" t="s">
        <v>1183</v>
      </c>
      <c r="B613" s="205" t="s">
        <v>55</v>
      </c>
      <c r="C613" s="205" t="s">
        <v>663</v>
      </c>
      <c r="D613" s="205" t="s">
        <v>545</v>
      </c>
      <c r="E613" s="205" t="s">
        <v>945</v>
      </c>
      <c r="F613" s="206"/>
      <c r="G613" s="215">
        <v>19310</v>
      </c>
      <c r="H613" s="215">
        <v>20810</v>
      </c>
      <c r="I613" s="215">
        <v>20810</v>
      </c>
    </row>
    <row r="614" spans="1:9" ht="56.25">
      <c r="A614" s="213" t="s">
        <v>1339</v>
      </c>
      <c r="B614" s="205" t="s">
        <v>55</v>
      </c>
      <c r="C614" s="205" t="s">
        <v>663</v>
      </c>
      <c r="D614" s="205" t="s">
        <v>545</v>
      </c>
      <c r="E614" s="205" t="s">
        <v>957</v>
      </c>
      <c r="F614" s="206"/>
      <c r="G614" s="215">
        <v>19310</v>
      </c>
      <c r="H614" s="215">
        <v>20810</v>
      </c>
      <c r="I614" s="215">
        <v>20810</v>
      </c>
    </row>
    <row r="615" spans="1:9" ht="75">
      <c r="A615" s="213" t="s">
        <v>1340</v>
      </c>
      <c r="B615" s="205" t="s">
        <v>55</v>
      </c>
      <c r="C615" s="205" t="s">
        <v>663</v>
      </c>
      <c r="D615" s="205" t="s">
        <v>545</v>
      </c>
      <c r="E615" s="205" t="s">
        <v>959</v>
      </c>
      <c r="F615" s="206"/>
      <c r="G615" s="215">
        <v>19310</v>
      </c>
      <c r="H615" s="215">
        <v>20810</v>
      </c>
      <c r="I615" s="215">
        <v>20810</v>
      </c>
    </row>
    <row r="616" spans="1:9" ht="56.25">
      <c r="A616" s="213" t="s">
        <v>1341</v>
      </c>
      <c r="B616" s="205" t="s">
        <v>55</v>
      </c>
      <c r="C616" s="205" t="s">
        <v>663</v>
      </c>
      <c r="D616" s="205" t="s">
        <v>545</v>
      </c>
      <c r="E616" s="205" t="s">
        <v>962</v>
      </c>
      <c r="F616" s="206"/>
      <c r="G616" s="215">
        <v>19310</v>
      </c>
      <c r="H616" s="215">
        <v>20810</v>
      </c>
      <c r="I616" s="215">
        <v>20810</v>
      </c>
    </row>
    <row r="617" spans="1:9" ht="56.25">
      <c r="A617" s="213" t="s">
        <v>1342</v>
      </c>
      <c r="B617" s="205" t="s">
        <v>55</v>
      </c>
      <c r="C617" s="205" t="s">
        <v>663</v>
      </c>
      <c r="D617" s="205" t="s">
        <v>545</v>
      </c>
      <c r="E617" s="205" t="s">
        <v>962</v>
      </c>
      <c r="F617" s="205" t="s">
        <v>964</v>
      </c>
      <c r="G617" s="215">
        <v>19310</v>
      </c>
      <c r="H617" s="215">
        <v>20810</v>
      </c>
      <c r="I617" s="215">
        <v>20810</v>
      </c>
    </row>
    <row r="618" spans="1:9" ht="37.5">
      <c r="A618" s="213" t="s">
        <v>1343</v>
      </c>
      <c r="B618" s="205" t="s">
        <v>1344</v>
      </c>
      <c r="C618" s="206"/>
      <c r="D618" s="206"/>
      <c r="E618" s="206"/>
      <c r="F618" s="206"/>
      <c r="G618" s="215">
        <v>8243.4490000000005</v>
      </c>
      <c r="H618" s="215">
        <v>8243.4490000000005</v>
      </c>
      <c r="I618" s="215">
        <v>8243.4490000000005</v>
      </c>
    </row>
    <row r="619" spans="1:9" ht="37.5">
      <c r="A619" s="213" t="s">
        <v>1089</v>
      </c>
      <c r="B619" s="205" t="s">
        <v>1344</v>
      </c>
      <c r="C619" s="205" t="s">
        <v>545</v>
      </c>
      <c r="D619" s="206"/>
      <c r="E619" s="206"/>
      <c r="F619" s="206"/>
      <c r="G619" s="215">
        <v>8243.4490000000005</v>
      </c>
      <c r="H619" s="215">
        <v>8243.4490000000005</v>
      </c>
      <c r="I619" s="215">
        <v>8243.4490000000005</v>
      </c>
    </row>
    <row r="620" spans="1:9" ht="112.5">
      <c r="A620" s="213" t="s">
        <v>1345</v>
      </c>
      <c r="B620" s="205" t="s">
        <v>1344</v>
      </c>
      <c r="C620" s="205" t="s">
        <v>545</v>
      </c>
      <c r="D620" s="205" t="s">
        <v>576</v>
      </c>
      <c r="E620" s="206"/>
      <c r="F620" s="206"/>
      <c r="G620" s="215">
        <v>8243.4490000000005</v>
      </c>
      <c r="H620" s="215">
        <v>8243.4490000000005</v>
      </c>
      <c r="I620" s="215">
        <v>8243.4490000000005</v>
      </c>
    </row>
    <row r="621" spans="1:9" ht="75">
      <c r="A621" s="213" t="s">
        <v>1346</v>
      </c>
      <c r="B621" s="205" t="s">
        <v>1344</v>
      </c>
      <c r="C621" s="205" t="s">
        <v>545</v>
      </c>
      <c r="D621" s="205" t="s">
        <v>576</v>
      </c>
      <c r="E621" s="205" t="s">
        <v>1019</v>
      </c>
      <c r="F621" s="206"/>
      <c r="G621" s="215">
        <v>8243.4490000000005</v>
      </c>
      <c r="H621" s="215">
        <v>8243.4490000000005</v>
      </c>
      <c r="I621" s="215">
        <v>8243.4490000000005</v>
      </c>
    </row>
    <row r="622" spans="1:9" ht="37.5">
      <c r="A622" s="213" t="s">
        <v>1347</v>
      </c>
      <c r="B622" s="205" t="s">
        <v>1344</v>
      </c>
      <c r="C622" s="205" t="s">
        <v>545</v>
      </c>
      <c r="D622" s="205" t="s">
        <v>576</v>
      </c>
      <c r="E622" s="205" t="s">
        <v>1021</v>
      </c>
      <c r="F622" s="206"/>
      <c r="G622" s="215">
        <v>8174.4989999999998</v>
      </c>
      <c r="H622" s="215">
        <v>8174.4989999999998</v>
      </c>
      <c r="I622" s="215">
        <v>8174.4989999999998</v>
      </c>
    </row>
    <row r="623" spans="1:9" ht="37.5">
      <c r="A623" s="213" t="s">
        <v>1348</v>
      </c>
      <c r="B623" s="205" t="s">
        <v>1344</v>
      </c>
      <c r="C623" s="205" t="s">
        <v>545</v>
      </c>
      <c r="D623" s="205" t="s">
        <v>576</v>
      </c>
      <c r="E623" s="205" t="s">
        <v>1021</v>
      </c>
      <c r="F623" s="206"/>
      <c r="G623" s="215">
        <v>8174.4989999999998</v>
      </c>
      <c r="H623" s="215">
        <v>8174.4989999999998</v>
      </c>
      <c r="I623" s="215">
        <v>8174.4989999999998</v>
      </c>
    </row>
    <row r="624" spans="1:9" ht="131.25">
      <c r="A624" s="213" t="s">
        <v>1147</v>
      </c>
      <c r="B624" s="205" t="s">
        <v>1344</v>
      </c>
      <c r="C624" s="205" t="s">
        <v>545</v>
      </c>
      <c r="D624" s="205" t="s">
        <v>576</v>
      </c>
      <c r="E624" s="205" t="s">
        <v>1024</v>
      </c>
      <c r="F624" s="206"/>
      <c r="G624" s="215">
        <v>23</v>
      </c>
      <c r="H624" s="215">
        <v>23</v>
      </c>
      <c r="I624" s="215">
        <v>23</v>
      </c>
    </row>
    <row r="625" spans="1:9" ht="75">
      <c r="A625" s="213" t="s">
        <v>1102</v>
      </c>
      <c r="B625" s="205" t="s">
        <v>1344</v>
      </c>
      <c r="C625" s="205" t="s">
        <v>545</v>
      </c>
      <c r="D625" s="205" t="s">
        <v>576</v>
      </c>
      <c r="E625" s="205" t="s">
        <v>1024</v>
      </c>
      <c r="F625" s="205" t="s">
        <v>605</v>
      </c>
      <c r="G625" s="215">
        <v>23</v>
      </c>
      <c r="H625" s="215">
        <v>23</v>
      </c>
      <c r="I625" s="215">
        <v>23</v>
      </c>
    </row>
    <row r="626" spans="1:9" ht="56.25">
      <c r="A626" s="213" t="s">
        <v>1349</v>
      </c>
      <c r="B626" s="205" t="s">
        <v>1344</v>
      </c>
      <c r="C626" s="205" t="s">
        <v>545</v>
      </c>
      <c r="D626" s="205" t="s">
        <v>576</v>
      </c>
      <c r="E626" s="205" t="s">
        <v>1026</v>
      </c>
      <c r="F626" s="206"/>
      <c r="G626" s="215">
        <v>1255.1279999999999</v>
      </c>
      <c r="H626" s="215">
        <v>1255.1279999999999</v>
      </c>
      <c r="I626" s="215">
        <v>1255.1279999999999</v>
      </c>
    </row>
    <row r="627" spans="1:9" ht="168.75">
      <c r="A627" s="213" t="s">
        <v>1145</v>
      </c>
      <c r="B627" s="205" t="s">
        <v>1344</v>
      </c>
      <c r="C627" s="205" t="s">
        <v>545</v>
      </c>
      <c r="D627" s="205" t="s">
        <v>576</v>
      </c>
      <c r="E627" s="205" t="s">
        <v>1026</v>
      </c>
      <c r="F627" s="205" t="s">
        <v>603</v>
      </c>
      <c r="G627" s="215">
        <v>1255.1279999999999</v>
      </c>
      <c r="H627" s="215">
        <v>1255.1279999999999</v>
      </c>
      <c r="I627" s="215">
        <v>1255.1279999999999</v>
      </c>
    </row>
    <row r="628" spans="1:9" ht="75">
      <c r="A628" s="213" t="s">
        <v>1350</v>
      </c>
      <c r="B628" s="205" t="s">
        <v>1344</v>
      </c>
      <c r="C628" s="205" t="s">
        <v>545</v>
      </c>
      <c r="D628" s="205" t="s">
        <v>576</v>
      </c>
      <c r="E628" s="205" t="s">
        <v>1028</v>
      </c>
      <c r="F628" s="206"/>
      <c r="G628" s="215">
        <v>5935.7550000000001</v>
      </c>
      <c r="H628" s="215">
        <v>5935.7550000000001</v>
      </c>
      <c r="I628" s="215">
        <v>5935.7550000000001</v>
      </c>
    </row>
    <row r="629" spans="1:9" ht="168.75">
      <c r="A629" s="213" t="s">
        <v>1145</v>
      </c>
      <c r="B629" s="205" t="s">
        <v>1344</v>
      </c>
      <c r="C629" s="205" t="s">
        <v>545</v>
      </c>
      <c r="D629" s="205" t="s">
        <v>576</v>
      </c>
      <c r="E629" s="205" t="s">
        <v>1028</v>
      </c>
      <c r="F629" s="205" t="s">
        <v>603</v>
      </c>
      <c r="G629" s="215">
        <v>3911.43</v>
      </c>
      <c r="H629" s="215">
        <v>3911.43</v>
      </c>
      <c r="I629" s="215">
        <v>3911.43</v>
      </c>
    </row>
    <row r="630" spans="1:9" ht="75">
      <c r="A630" s="213" t="s">
        <v>1102</v>
      </c>
      <c r="B630" s="205" t="s">
        <v>1344</v>
      </c>
      <c r="C630" s="205" t="s">
        <v>545</v>
      </c>
      <c r="D630" s="205" t="s">
        <v>576</v>
      </c>
      <c r="E630" s="205" t="s">
        <v>1028</v>
      </c>
      <c r="F630" s="205" t="s">
        <v>605</v>
      </c>
      <c r="G630" s="215">
        <v>2017.325</v>
      </c>
      <c r="H630" s="215">
        <v>2017.325</v>
      </c>
      <c r="I630" s="215">
        <v>2017.325</v>
      </c>
    </row>
    <row r="631" spans="1:9" ht="37.5">
      <c r="A631" s="213" t="s">
        <v>1146</v>
      </c>
      <c r="B631" s="205" t="s">
        <v>1344</v>
      </c>
      <c r="C631" s="205" t="s">
        <v>545</v>
      </c>
      <c r="D631" s="205" t="s">
        <v>576</v>
      </c>
      <c r="E631" s="205" t="s">
        <v>1028</v>
      </c>
      <c r="F631" s="205" t="s">
        <v>609</v>
      </c>
      <c r="G631" s="215">
        <v>7</v>
      </c>
      <c r="H631" s="215">
        <v>7</v>
      </c>
      <c r="I631" s="215">
        <v>7</v>
      </c>
    </row>
    <row r="632" spans="1:9" ht="75">
      <c r="A632" s="213" t="s">
        <v>1351</v>
      </c>
      <c r="B632" s="205" t="s">
        <v>1344</v>
      </c>
      <c r="C632" s="205" t="s">
        <v>545</v>
      </c>
      <c r="D632" s="205" t="s">
        <v>576</v>
      </c>
      <c r="E632" s="205" t="s">
        <v>1030</v>
      </c>
      <c r="F632" s="206"/>
      <c r="G632" s="215">
        <v>960.61599999999999</v>
      </c>
      <c r="H632" s="215">
        <v>960.61599999999999</v>
      </c>
      <c r="I632" s="215">
        <v>960.61599999999999</v>
      </c>
    </row>
    <row r="633" spans="1:9" ht="168.75">
      <c r="A633" s="213" t="s">
        <v>1145</v>
      </c>
      <c r="B633" s="205" t="s">
        <v>1344</v>
      </c>
      <c r="C633" s="205" t="s">
        <v>545</v>
      </c>
      <c r="D633" s="205" t="s">
        <v>576</v>
      </c>
      <c r="E633" s="205" t="s">
        <v>1030</v>
      </c>
      <c r="F633" s="205" t="s">
        <v>603</v>
      </c>
      <c r="G633" s="215">
        <v>960.61599999999999</v>
      </c>
      <c r="H633" s="215">
        <v>960.61599999999999</v>
      </c>
      <c r="I633" s="215">
        <v>960.61599999999999</v>
      </c>
    </row>
    <row r="634" spans="1:9" ht="37.5">
      <c r="A634" s="213" t="s">
        <v>1122</v>
      </c>
      <c r="B634" s="205" t="s">
        <v>1344</v>
      </c>
      <c r="C634" s="205" t="s">
        <v>545</v>
      </c>
      <c r="D634" s="205" t="s">
        <v>576</v>
      </c>
      <c r="E634" s="205" t="s">
        <v>1032</v>
      </c>
      <c r="F634" s="206"/>
      <c r="G634" s="215">
        <v>68.95</v>
      </c>
      <c r="H634" s="215">
        <v>68.95</v>
      </c>
      <c r="I634" s="215">
        <v>68.95</v>
      </c>
    </row>
    <row r="635" spans="1:9" ht="37.5">
      <c r="A635" s="213" t="s">
        <v>1123</v>
      </c>
      <c r="B635" s="205" t="s">
        <v>1344</v>
      </c>
      <c r="C635" s="205" t="s">
        <v>545</v>
      </c>
      <c r="D635" s="205" t="s">
        <v>576</v>
      </c>
      <c r="E635" s="205" t="s">
        <v>1032</v>
      </c>
      <c r="F635" s="206"/>
      <c r="G635" s="215">
        <v>68.95</v>
      </c>
      <c r="H635" s="215">
        <v>68.95</v>
      </c>
      <c r="I635" s="215">
        <v>68.95</v>
      </c>
    </row>
    <row r="636" spans="1:9" ht="56.25">
      <c r="A636" s="213" t="s">
        <v>1352</v>
      </c>
      <c r="B636" s="205" t="s">
        <v>1344</v>
      </c>
      <c r="C636" s="205" t="s">
        <v>545</v>
      </c>
      <c r="D636" s="205" t="s">
        <v>576</v>
      </c>
      <c r="E636" s="205" t="s">
        <v>1035</v>
      </c>
      <c r="F636" s="206"/>
      <c r="G636" s="215">
        <v>68.95</v>
      </c>
      <c r="H636" s="215">
        <v>68.95</v>
      </c>
      <c r="I636" s="215">
        <v>68.95</v>
      </c>
    </row>
    <row r="637" spans="1:9" ht="37.5">
      <c r="A637" s="213" t="s">
        <v>1140</v>
      </c>
      <c r="B637" s="205" t="s">
        <v>1344</v>
      </c>
      <c r="C637" s="205" t="s">
        <v>545</v>
      </c>
      <c r="D637" s="205" t="s">
        <v>576</v>
      </c>
      <c r="E637" s="205" t="s">
        <v>1035</v>
      </c>
      <c r="F637" s="205" t="s">
        <v>644</v>
      </c>
      <c r="G637" s="215">
        <v>68.95</v>
      </c>
      <c r="H637" s="215">
        <v>68.95</v>
      </c>
      <c r="I637" s="215">
        <v>68.95</v>
      </c>
    </row>
    <row r="638" spans="1:9" ht="37.5">
      <c r="A638" s="213" t="s">
        <v>1353</v>
      </c>
      <c r="B638" s="205" t="s">
        <v>1354</v>
      </c>
      <c r="C638" s="206"/>
      <c r="D638" s="206"/>
      <c r="E638" s="206"/>
      <c r="F638" s="206"/>
      <c r="G638" s="215">
        <v>2115.5149999999999</v>
      </c>
      <c r="H638" s="215">
        <v>2115.5149999999999</v>
      </c>
      <c r="I638" s="215">
        <v>2115.5149999999999</v>
      </c>
    </row>
    <row r="639" spans="1:9" ht="37.5">
      <c r="A639" s="213" t="s">
        <v>1089</v>
      </c>
      <c r="B639" s="205" t="s">
        <v>1354</v>
      </c>
      <c r="C639" s="205" t="s">
        <v>545</v>
      </c>
      <c r="D639" s="206"/>
      <c r="E639" s="206"/>
      <c r="F639" s="206"/>
      <c r="G639" s="215">
        <v>2115.5149999999999</v>
      </c>
      <c r="H639" s="215">
        <v>2115.5149999999999</v>
      </c>
      <c r="I639" s="215">
        <v>2115.5149999999999</v>
      </c>
    </row>
    <row r="640" spans="1:9" ht="93.75">
      <c r="A640" s="213" t="s">
        <v>1182</v>
      </c>
      <c r="B640" s="205" t="s">
        <v>1354</v>
      </c>
      <c r="C640" s="205" t="s">
        <v>545</v>
      </c>
      <c r="D640" s="205" t="s">
        <v>730</v>
      </c>
      <c r="E640" s="206"/>
      <c r="F640" s="206"/>
      <c r="G640" s="215">
        <v>2115.5149999999999</v>
      </c>
      <c r="H640" s="215">
        <v>2115.5149999999999</v>
      </c>
      <c r="I640" s="215">
        <v>2115.5149999999999</v>
      </c>
    </row>
    <row r="641" spans="1:9" ht="93.75">
      <c r="A641" s="213" t="s">
        <v>1355</v>
      </c>
      <c r="B641" s="205" t="s">
        <v>1354</v>
      </c>
      <c r="C641" s="205" t="s">
        <v>545</v>
      </c>
      <c r="D641" s="205" t="s">
        <v>730</v>
      </c>
      <c r="E641" s="205" t="s">
        <v>1037</v>
      </c>
      <c r="F641" s="206"/>
      <c r="G641" s="215">
        <v>2115.5149999999999</v>
      </c>
      <c r="H641" s="215">
        <v>2115.5149999999999</v>
      </c>
      <c r="I641" s="215">
        <v>2115.5149999999999</v>
      </c>
    </row>
    <row r="642" spans="1:9" ht="56.25">
      <c r="A642" s="213" t="s">
        <v>1356</v>
      </c>
      <c r="B642" s="205" t="s">
        <v>1354</v>
      </c>
      <c r="C642" s="205" t="s">
        <v>545</v>
      </c>
      <c r="D642" s="205" t="s">
        <v>730</v>
      </c>
      <c r="E642" s="205" t="s">
        <v>1039</v>
      </c>
      <c r="F642" s="206"/>
      <c r="G642" s="215">
        <v>2115.5149999999999</v>
      </c>
      <c r="H642" s="215">
        <v>2115.5149999999999</v>
      </c>
      <c r="I642" s="215">
        <v>2115.5149999999999</v>
      </c>
    </row>
    <row r="643" spans="1:9" ht="56.25">
      <c r="A643" s="213" t="s">
        <v>1357</v>
      </c>
      <c r="B643" s="205" t="s">
        <v>1354</v>
      </c>
      <c r="C643" s="205" t="s">
        <v>545</v>
      </c>
      <c r="D643" s="205" t="s">
        <v>730</v>
      </c>
      <c r="E643" s="205" t="s">
        <v>1039</v>
      </c>
      <c r="F643" s="206"/>
      <c r="G643" s="215">
        <v>2115.5149999999999</v>
      </c>
      <c r="H643" s="215">
        <v>2115.5149999999999</v>
      </c>
      <c r="I643" s="215">
        <v>2115.5149999999999</v>
      </c>
    </row>
    <row r="644" spans="1:9" ht="131.25">
      <c r="A644" s="213" t="s">
        <v>1147</v>
      </c>
      <c r="B644" s="205" t="s">
        <v>1354</v>
      </c>
      <c r="C644" s="205" t="s">
        <v>545</v>
      </c>
      <c r="D644" s="205" t="s">
        <v>730</v>
      </c>
      <c r="E644" s="205" t="s">
        <v>1041</v>
      </c>
      <c r="F644" s="206"/>
      <c r="G644" s="215">
        <v>12</v>
      </c>
      <c r="H644" s="215">
        <v>12</v>
      </c>
      <c r="I644" s="215">
        <v>12</v>
      </c>
    </row>
    <row r="645" spans="1:9" ht="75">
      <c r="A645" s="213" t="s">
        <v>1102</v>
      </c>
      <c r="B645" s="205" t="s">
        <v>1354</v>
      </c>
      <c r="C645" s="205" t="s">
        <v>545</v>
      </c>
      <c r="D645" s="205" t="s">
        <v>730</v>
      </c>
      <c r="E645" s="205" t="s">
        <v>1041</v>
      </c>
      <c r="F645" s="205" t="s">
        <v>605</v>
      </c>
      <c r="G645" s="215">
        <v>12</v>
      </c>
      <c r="H645" s="215">
        <v>12</v>
      </c>
      <c r="I645" s="215">
        <v>12</v>
      </c>
    </row>
    <row r="646" spans="1:9" ht="75">
      <c r="A646" s="213" t="s">
        <v>1358</v>
      </c>
      <c r="B646" s="205" t="s">
        <v>1354</v>
      </c>
      <c r="C646" s="205" t="s">
        <v>545</v>
      </c>
      <c r="D646" s="205" t="s">
        <v>730</v>
      </c>
      <c r="E646" s="205" t="s">
        <v>1043</v>
      </c>
      <c r="F646" s="206"/>
      <c r="G646" s="215">
        <v>739.09299999999996</v>
      </c>
      <c r="H646" s="215">
        <v>739.09299999999996</v>
      </c>
      <c r="I646" s="215">
        <v>739.09299999999996</v>
      </c>
    </row>
    <row r="647" spans="1:9" ht="168.75">
      <c r="A647" s="213" t="s">
        <v>1145</v>
      </c>
      <c r="B647" s="205" t="s">
        <v>1354</v>
      </c>
      <c r="C647" s="205" t="s">
        <v>545</v>
      </c>
      <c r="D647" s="205" t="s">
        <v>730</v>
      </c>
      <c r="E647" s="205" t="s">
        <v>1043</v>
      </c>
      <c r="F647" s="205" t="s">
        <v>603</v>
      </c>
      <c r="G647" s="215">
        <v>739.09299999999996</v>
      </c>
      <c r="H647" s="215">
        <v>739.09299999999996</v>
      </c>
      <c r="I647" s="215">
        <v>739.09299999999996</v>
      </c>
    </row>
    <row r="648" spans="1:9" ht="93.75">
      <c r="A648" s="213" t="s">
        <v>1359</v>
      </c>
      <c r="B648" s="205" t="s">
        <v>1354</v>
      </c>
      <c r="C648" s="205" t="s">
        <v>545</v>
      </c>
      <c r="D648" s="205" t="s">
        <v>730</v>
      </c>
      <c r="E648" s="205" t="s">
        <v>1045</v>
      </c>
      <c r="F648" s="206"/>
      <c r="G648" s="215">
        <v>1364.422</v>
      </c>
      <c r="H648" s="215">
        <v>1364.422</v>
      </c>
      <c r="I648" s="215">
        <v>1364.422</v>
      </c>
    </row>
    <row r="649" spans="1:9" ht="168.75">
      <c r="A649" s="213" t="s">
        <v>1145</v>
      </c>
      <c r="B649" s="205" t="s">
        <v>1354</v>
      </c>
      <c r="C649" s="205" t="s">
        <v>545</v>
      </c>
      <c r="D649" s="205" t="s">
        <v>730</v>
      </c>
      <c r="E649" s="205" t="s">
        <v>1045</v>
      </c>
      <c r="F649" s="205" t="s">
        <v>603</v>
      </c>
      <c r="G649" s="215">
        <v>1193.6220000000001</v>
      </c>
      <c r="H649" s="215">
        <v>1193.6220000000001</v>
      </c>
      <c r="I649" s="215">
        <v>1193.6220000000001</v>
      </c>
    </row>
    <row r="650" spans="1:9" ht="75">
      <c r="A650" s="213" t="s">
        <v>1102</v>
      </c>
      <c r="B650" s="205" t="s">
        <v>1354</v>
      </c>
      <c r="C650" s="205" t="s">
        <v>545</v>
      </c>
      <c r="D650" s="205" t="s">
        <v>730</v>
      </c>
      <c r="E650" s="205" t="s">
        <v>1045</v>
      </c>
      <c r="F650" s="205" t="s">
        <v>605</v>
      </c>
      <c r="G650" s="215">
        <v>159.80000000000001</v>
      </c>
      <c r="H650" s="215">
        <v>159.80000000000001</v>
      </c>
      <c r="I650" s="215">
        <v>159.80000000000001</v>
      </c>
    </row>
    <row r="651" spans="1:9" ht="37.5">
      <c r="A651" s="213" t="s">
        <v>1146</v>
      </c>
      <c r="B651" s="205" t="s">
        <v>1354</v>
      </c>
      <c r="C651" s="205" t="s">
        <v>545</v>
      </c>
      <c r="D651" s="205" t="s">
        <v>730</v>
      </c>
      <c r="E651" s="205" t="s">
        <v>1045</v>
      </c>
      <c r="F651" s="205" t="s">
        <v>609</v>
      </c>
      <c r="G651" s="215">
        <v>11</v>
      </c>
      <c r="H651" s="215">
        <v>11</v>
      </c>
      <c r="I651" s="215">
        <v>11</v>
      </c>
    </row>
    <row r="652" spans="1:9" ht="75">
      <c r="A652" s="213" t="s">
        <v>246</v>
      </c>
      <c r="B652" s="205" t="s">
        <v>37</v>
      </c>
      <c r="C652" s="206"/>
      <c r="D652" s="206"/>
      <c r="E652" s="206"/>
      <c r="F652" s="206"/>
      <c r="G652" s="215">
        <v>10923.18792</v>
      </c>
      <c r="H652" s="215">
        <v>10923.18792</v>
      </c>
      <c r="I652" s="215">
        <v>10923.18792</v>
      </c>
    </row>
    <row r="653" spans="1:9" ht="37.5">
      <c r="A653" s="213" t="s">
        <v>1089</v>
      </c>
      <c r="B653" s="205" t="s">
        <v>37</v>
      </c>
      <c r="C653" s="205" t="s">
        <v>545</v>
      </c>
      <c r="D653" s="206"/>
      <c r="E653" s="206"/>
      <c r="F653" s="206"/>
      <c r="G653" s="215">
        <v>10923.18792</v>
      </c>
      <c r="H653" s="215">
        <v>10923.18792</v>
      </c>
      <c r="I653" s="215">
        <v>10923.18792</v>
      </c>
    </row>
    <row r="654" spans="1:9" ht="37.5">
      <c r="A654" s="213" t="s">
        <v>1090</v>
      </c>
      <c r="B654" s="205" t="s">
        <v>37</v>
      </c>
      <c r="C654" s="205" t="s">
        <v>545</v>
      </c>
      <c r="D654" s="205" t="s">
        <v>663</v>
      </c>
      <c r="E654" s="206"/>
      <c r="F654" s="206"/>
      <c r="G654" s="215">
        <v>10923.18792</v>
      </c>
      <c r="H654" s="215">
        <v>10923.18792</v>
      </c>
      <c r="I654" s="215">
        <v>10923.18792</v>
      </c>
    </row>
    <row r="655" spans="1:9" ht="112.5">
      <c r="A655" s="213" t="s">
        <v>1402</v>
      </c>
      <c r="B655" s="205" t="s">
        <v>37</v>
      </c>
      <c r="C655" s="205" t="s">
        <v>545</v>
      </c>
      <c r="D655" s="205" t="s">
        <v>663</v>
      </c>
      <c r="E655" s="205" t="s">
        <v>864</v>
      </c>
      <c r="F655" s="206"/>
      <c r="G655" s="215">
        <v>988.22900000000004</v>
      </c>
      <c r="H655" s="215">
        <v>988.22900000000004</v>
      </c>
      <c r="I655" s="215">
        <v>988.22900000000004</v>
      </c>
    </row>
    <row r="656" spans="1:9" ht="112.5">
      <c r="A656" s="213" t="s">
        <v>1403</v>
      </c>
      <c r="B656" s="205" t="s">
        <v>37</v>
      </c>
      <c r="C656" s="205" t="s">
        <v>545</v>
      </c>
      <c r="D656" s="205" t="s">
        <v>663</v>
      </c>
      <c r="E656" s="205" t="s">
        <v>864</v>
      </c>
      <c r="F656" s="206"/>
      <c r="G656" s="215">
        <v>988.22900000000004</v>
      </c>
      <c r="H656" s="215">
        <v>988.22900000000004</v>
      </c>
      <c r="I656" s="215">
        <v>988.22900000000004</v>
      </c>
    </row>
    <row r="657" spans="1:9" ht="75">
      <c r="A657" s="213" t="s">
        <v>1360</v>
      </c>
      <c r="B657" s="205" t="s">
        <v>37</v>
      </c>
      <c r="C657" s="205" t="s">
        <v>545</v>
      </c>
      <c r="D657" s="205" t="s">
        <v>663</v>
      </c>
      <c r="E657" s="205" t="s">
        <v>868</v>
      </c>
      <c r="F657" s="206"/>
      <c r="G657" s="215">
        <v>988.22900000000004</v>
      </c>
      <c r="H657" s="215">
        <v>988.22900000000004</v>
      </c>
      <c r="I657" s="215">
        <v>988.22900000000004</v>
      </c>
    </row>
    <row r="658" spans="1:9" ht="75">
      <c r="A658" s="213" t="s">
        <v>1421</v>
      </c>
      <c r="B658" s="205" t="s">
        <v>37</v>
      </c>
      <c r="C658" s="205" t="s">
        <v>545</v>
      </c>
      <c r="D658" s="205" t="s">
        <v>663</v>
      </c>
      <c r="E658" s="205" t="s">
        <v>869</v>
      </c>
      <c r="F658" s="206"/>
      <c r="G658" s="215">
        <v>988.22900000000004</v>
      </c>
      <c r="H658" s="215">
        <v>988.22900000000004</v>
      </c>
      <c r="I658" s="215">
        <v>988.22900000000004</v>
      </c>
    </row>
    <row r="659" spans="1:9" ht="75">
      <c r="A659" s="213" t="s">
        <v>1102</v>
      </c>
      <c r="B659" s="205" t="s">
        <v>37</v>
      </c>
      <c r="C659" s="205" t="s">
        <v>545</v>
      </c>
      <c r="D659" s="205" t="s">
        <v>663</v>
      </c>
      <c r="E659" s="205" t="s">
        <v>869</v>
      </c>
      <c r="F659" s="205" t="s">
        <v>605</v>
      </c>
      <c r="G659" s="215">
        <v>988.22900000000004</v>
      </c>
      <c r="H659" s="215">
        <v>988.22900000000004</v>
      </c>
      <c r="I659" s="215">
        <v>988.22900000000004</v>
      </c>
    </row>
    <row r="660" spans="1:9" ht="93.75">
      <c r="A660" s="213" t="s">
        <v>1361</v>
      </c>
      <c r="B660" s="205" t="s">
        <v>37</v>
      </c>
      <c r="C660" s="205" t="s">
        <v>545</v>
      </c>
      <c r="D660" s="205" t="s">
        <v>663</v>
      </c>
      <c r="E660" s="205" t="s">
        <v>871</v>
      </c>
      <c r="F660" s="206"/>
      <c r="G660" s="215">
        <v>9896.9689199999993</v>
      </c>
      <c r="H660" s="215">
        <v>9896.9689199999993</v>
      </c>
      <c r="I660" s="215">
        <v>9896.9689199999993</v>
      </c>
    </row>
    <row r="661" spans="1:9" ht="93.75">
      <c r="A661" s="213" t="s">
        <v>1362</v>
      </c>
      <c r="B661" s="205" t="s">
        <v>37</v>
      </c>
      <c r="C661" s="205" t="s">
        <v>545</v>
      </c>
      <c r="D661" s="205" t="s">
        <v>663</v>
      </c>
      <c r="E661" s="205" t="s">
        <v>873</v>
      </c>
      <c r="F661" s="206"/>
      <c r="G661" s="215">
        <v>5905.71</v>
      </c>
      <c r="H661" s="215">
        <v>5905.71</v>
      </c>
      <c r="I661" s="215">
        <v>5905.71</v>
      </c>
    </row>
    <row r="662" spans="1:9" ht="112.5">
      <c r="A662" s="213" t="s">
        <v>1363</v>
      </c>
      <c r="B662" s="205" t="s">
        <v>37</v>
      </c>
      <c r="C662" s="205" t="s">
        <v>545</v>
      </c>
      <c r="D662" s="205" t="s">
        <v>663</v>
      </c>
      <c r="E662" s="205" t="s">
        <v>875</v>
      </c>
      <c r="F662" s="206"/>
      <c r="G662" s="215">
        <v>5905.71</v>
      </c>
      <c r="H662" s="215">
        <v>5905.71</v>
      </c>
      <c r="I662" s="215">
        <v>5905.71</v>
      </c>
    </row>
    <row r="663" spans="1:9" ht="75">
      <c r="A663" s="213" t="s">
        <v>1144</v>
      </c>
      <c r="B663" s="205" t="s">
        <v>37</v>
      </c>
      <c r="C663" s="205" t="s">
        <v>545</v>
      </c>
      <c r="D663" s="205" t="s">
        <v>663</v>
      </c>
      <c r="E663" s="205" t="s">
        <v>876</v>
      </c>
      <c r="F663" s="206"/>
      <c r="G663" s="215">
        <v>5905.71</v>
      </c>
      <c r="H663" s="215">
        <v>5905.71</v>
      </c>
      <c r="I663" s="215">
        <v>5905.71</v>
      </c>
    </row>
    <row r="664" spans="1:9" ht="168.75">
      <c r="A664" s="213" t="s">
        <v>1145</v>
      </c>
      <c r="B664" s="205" t="s">
        <v>37</v>
      </c>
      <c r="C664" s="205" t="s">
        <v>545</v>
      </c>
      <c r="D664" s="205" t="s">
        <v>663</v>
      </c>
      <c r="E664" s="205" t="s">
        <v>876</v>
      </c>
      <c r="F664" s="205" t="s">
        <v>603</v>
      </c>
      <c r="G664" s="215">
        <v>5481.7879999999996</v>
      </c>
      <c r="H664" s="215">
        <v>5481.7879999999996</v>
      </c>
      <c r="I664" s="215">
        <v>5481.7879999999996</v>
      </c>
    </row>
    <row r="665" spans="1:9" ht="75">
      <c r="A665" s="213" t="s">
        <v>1102</v>
      </c>
      <c r="B665" s="205" t="s">
        <v>37</v>
      </c>
      <c r="C665" s="205" t="s">
        <v>545</v>
      </c>
      <c r="D665" s="205" t="s">
        <v>663</v>
      </c>
      <c r="E665" s="205" t="s">
        <v>876</v>
      </c>
      <c r="F665" s="205" t="s">
        <v>605</v>
      </c>
      <c r="G665" s="215">
        <v>422.92200000000003</v>
      </c>
      <c r="H665" s="215">
        <v>422.92200000000003</v>
      </c>
      <c r="I665" s="215">
        <v>422.92200000000003</v>
      </c>
    </row>
    <row r="666" spans="1:9" ht="37.5">
      <c r="A666" s="213" t="s">
        <v>1146</v>
      </c>
      <c r="B666" s="205" t="s">
        <v>37</v>
      </c>
      <c r="C666" s="205" t="s">
        <v>545</v>
      </c>
      <c r="D666" s="205" t="s">
        <v>663</v>
      </c>
      <c r="E666" s="205" t="s">
        <v>876</v>
      </c>
      <c r="F666" s="205" t="s">
        <v>609</v>
      </c>
      <c r="G666" s="215">
        <v>1</v>
      </c>
      <c r="H666" s="215">
        <v>1</v>
      </c>
      <c r="I666" s="215">
        <v>1</v>
      </c>
    </row>
    <row r="667" spans="1:9" ht="56.25">
      <c r="A667" s="213" t="s">
        <v>1364</v>
      </c>
      <c r="B667" s="205" t="s">
        <v>37</v>
      </c>
      <c r="C667" s="205" t="s">
        <v>545</v>
      </c>
      <c r="D667" s="205" t="s">
        <v>663</v>
      </c>
      <c r="E667" s="205" t="s">
        <v>878</v>
      </c>
      <c r="F667" s="206"/>
      <c r="G667" s="215">
        <v>3991.2589200000002</v>
      </c>
      <c r="H667" s="215">
        <v>3991.2589200000002</v>
      </c>
      <c r="I667" s="215">
        <v>3991.2589200000002</v>
      </c>
    </row>
    <row r="668" spans="1:9" ht="75">
      <c r="A668" s="213" t="s">
        <v>1360</v>
      </c>
      <c r="B668" s="205" t="s">
        <v>37</v>
      </c>
      <c r="C668" s="205" t="s">
        <v>545</v>
      </c>
      <c r="D668" s="205" t="s">
        <v>663</v>
      </c>
      <c r="E668" s="205" t="s">
        <v>879</v>
      </c>
      <c r="F668" s="206"/>
      <c r="G668" s="215">
        <v>3991.2589200000002</v>
      </c>
      <c r="H668" s="215">
        <v>3991.2589200000002</v>
      </c>
      <c r="I668" s="215">
        <v>3991.2589200000002</v>
      </c>
    </row>
    <row r="669" spans="1:9" ht="75">
      <c r="A669" s="213" t="s">
        <v>1365</v>
      </c>
      <c r="B669" s="205" t="s">
        <v>37</v>
      </c>
      <c r="C669" s="205" t="s">
        <v>545</v>
      </c>
      <c r="D669" s="205" t="s">
        <v>663</v>
      </c>
      <c r="E669" s="205" t="s">
        <v>881</v>
      </c>
      <c r="F669" s="206"/>
      <c r="G669" s="215">
        <v>250</v>
      </c>
      <c r="H669" s="215">
        <v>250</v>
      </c>
      <c r="I669" s="215">
        <v>250</v>
      </c>
    </row>
    <row r="670" spans="1:9" ht="75">
      <c r="A670" s="213" t="s">
        <v>1102</v>
      </c>
      <c r="B670" s="205" t="s">
        <v>37</v>
      </c>
      <c r="C670" s="205" t="s">
        <v>545</v>
      </c>
      <c r="D670" s="205" t="s">
        <v>663</v>
      </c>
      <c r="E670" s="205" t="s">
        <v>881</v>
      </c>
      <c r="F670" s="205" t="s">
        <v>605</v>
      </c>
      <c r="G670" s="215">
        <v>250</v>
      </c>
      <c r="H670" s="215">
        <v>250</v>
      </c>
      <c r="I670" s="215">
        <v>250</v>
      </c>
    </row>
    <row r="671" spans="1:9" ht="56.25">
      <c r="A671" s="213" t="s">
        <v>1366</v>
      </c>
      <c r="B671" s="205" t="s">
        <v>37</v>
      </c>
      <c r="C671" s="205" t="s">
        <v>545</v>
      </c>
      <c r="D671" s="205" t="s">
        <v>663</v>
      </c>
      <c r="E671" s="205" t="s">
        <v>883</v>
      </c>
      <c r="F671" s="206"/>
      <c r="G671" s="215">
        <v>3641.2589200000002</v>
      </c>
      <c r="H671" s="215">
        <v>3641.2589200000002</v>
      </c>
      <c r="I671" s="215">
        <v>3641.2589200000002</v>
      </c>
    </row>
    <row r="672" spans="1:9" ht="75">
      <c r="A672" s="213" t="s">
        <v>1102</v>
      </c>
      <c r="B672" s="205" t="s">
        <v>37</v>
      </c>
      <c r="C672" s="205" t="s">
        <v>545</v>
      </c>
      <c r="D672" s="205" t="s">
        <v>663</v>
      </c>
      <c r="E672" s="205" t="s">
        <v>883</v>
      </c>
      <c r="F672" s="205" t="s">
        <v>605</v>
      </c>
      <c r="G672" s="215">
        <v>3641.2589200000002</v>
      </c>
      <c r="H672" s="215">
        <v>3641.2589200000002</v>
      </c>
      <c r="I672" s="215">
        <v>3641.2589200000002</v>
      </c>
    </row>
    <row r="673" spans="1:9" ht="75">
      <c r="A673" s="213" t="s">
        <v>1367</v>
      </c>
      <c r="B673" s="205" t="s">
        <v>37</v>
      </c>
      <c r="C673" s="205" t="s">
        <v>545</v>
      </c>
      <c r="D673" s="205" t="s">
        <v>663</v>
      </c>
      <c r="E673" s="205" t="s">
        <v>885</v>
      </c>
      <c r="F673" s="206"/>
      <c r="G673" s="215">
        <v>100</v>
      </c>
      <c r="H673" s="215">
        <v>100</v>
      </c>
      <c r="I673" s="215">
        <v>100</v>
      </c>
    </row>
    <row r="674" spans="1:9" ht="75">
      <c r="A674" s="213" t="s">
        <v>1102</v>
      </c>
      <c r="B674" s="205" t="s">
        <v>37</v>
      </c>
      <c r="C674" s="205" t="s">
        <v>545</v>
      </c>
      <c r="D674" s="205" t="s">
        <v>663</v>
      </c>
      <c r="E674" s="205" t="s">
        <v>885</v>
      </c>
      <c r="F674" s="205" t="s">
        <v>605</v>
      </c>
      <c r="G674" s="215">
        <v>100</v>
      </c>
      <c r="H674" s="215">
        <v>100</v>
      </c>
      <c r="I674" s="215">
        <v>100</v>
      </c>
    </row>
    <row r="675" spans="1:9" ht="75">
      <c r="A675" s="213" t="s">
        <v>1124</v>
      </c>
      <c r="B675" s="205" t="s">
        <v>37</v>
      </c>
      <c r="C675" s="205" t="s">
        <v>545</v>
      </c>
      <c r="D675" s="205" t="s">
        <v>663</v>
      </c>
      <c r="E675" s="205" t="s">
        <v>1076</v>
      </c>
      <c r="F675" s="206"/>
      <c r="G675" s="215">
        <v>37.99</v>
      </c>
      <c r="H675" s="215">
        <v>37.99</v>
      </c>
      <c r="I675" s="215">
        <v>37.99</v>
      </c>
    </row>
    <row r="676" spans="1:9" ht="37.5">
      <c r="A676" s="213" t="s">
        <v>1122</v>
      </c>
      <c r="B676" s="205" t="s">
        <v>37</v>
      </c>
      <c r="C676" s="205" t="s">
        <v>545</v>
      </c>
      <c r="D676" s="205" t="s">
        <v>663</v>
      </c>
      <c r="E676" s="205" t="s">
        <v>1077</v>
      </c>
      <c r="F676" s="206"/>
      <c r="G676" s="215">
        <v>37.99</v>
      </c>
      <c r="H676" s="215">
        <v>37.99</v>
      </c>
      <c r="I676" s="215">
        <v>37.99</v>
      </c>
    </row>
    <row r="677" spans="1:9" ht="37.5">
      <c r="A677" s="213" t="s">
        <v>1123</v>
      </c>
      <c r="B677" s="205" t="s">
        <v>37</v>
      </c>
      <c r="C677" s="205" t="s">
        <v>545</v>
      </c>
      <c r="D677" s="205" t="s">
        <v>663</v>
      </c>
      <c r="E677" s="205" t="s">
        <v>1077</v>
      </c>
      <c r="F677" s="206"/>
      <c r="G677" s="215">
        <v>37.99</v>
      </c>
      <c r="H677" s="215">
        <v>37.99</v>
      </c>
      <c r="I677" s="215">
        <v>37.99</v>
      </c>
    </row>
    <row r="678" spans="1:9" ht="131.25">
      <c r="A678" s="213" t="s">
        <v>1147</v>
      </c>
      <c r="B678" s="205" t="s">
        <v>37</v>
      </c>
      <c r="C678" s="205" t="s">
        <v>545</v>
      </c>
      <c r="D678" s="205" t="s">
        <v>663</v>
      </c>
      <c r="E678" s="205" t="s">
        <v>1379</v>
      </c>
      <c r="F678" s="206"/>
      <c r="G678" s="215">
        <v>37.99</v>
      </c>
      <c r="H678" s="215">
        <v>37.99</v>
      </c>
      <c r="I678" s="215">
        <v>37.99</v>
      </c>
    </row>
    <row r="679" spans="1:9" ht="75">
      <c r="A679" s="213" t="s">
        <v>1102</v>
      </c>
      <c r="B679" s="205" t="s">
        <v>37</v>
      </c>
      <c r="C679" s="205" t="s">
        <v>545</v>
      </c>
      <c r="D679" s="205" t="s">
        <v>663</v>
      </c>
      <c r="E679" s="205" t="s">
        <v>1379</v>
      </c>
      <c r="F679" s="205" t="s">
        <v>605</v>
      </c>
      <c r="G679" s="215">
        <v>37.99</v>
      </c>
      <c r="H679" s="215">
        <v>37.99</v>
      </c>
      <c r="I679" s="215">
        <v>37.99</v>
      </c>
    </row>
    <row r="680" spans="1:9" ht="18.75">
      <c r="A680" s="208" t="s">
        <v>1080</v>
      </c>
      <c r="B680" s="207"/>
      <c r="C680" s="207"/>
      <c r="D680" s="207"/>
      <c r="E680" s="207"/>
      <c r="F680" s="207"/>
      <c r="G680" s="216">
        <v>1257015.84283</v>
      </c>
      <c r="H680" s="216">
        <v>1150388.68784</v>
      </c>
      <c r="I680" s="216">
        <v>1142202.2013000001</v>
      </c>
    </row>
  </sheetData>
  <mergeCells count="13">
    <mergeCell ref="F5:F6"/>
    <mergeCell ref="G5:G6"/>
    <mergeCell ref="H5:H6"/>
    <mergeCell ref="I5:I6"/>
    <mergeCell ref="A1:I1"/>
    <mergeCell ref="A2:I2"/>
    <mergeCell ref="A3:I3"/>
    <mergeCell ref="A4:I4"/>
    <mergeCell ref="A5:A6"/>
    <mergeCell ref="B5:B6"/>
    <mergeCell ref="C5:C6"/>
    <mergeCell ref="D5:D6"/>
    <mergeCell ref="E5:E6"/>
  </mergeCells>
  <pageMargins left="1.1811023622047245" right="0.39370078740157483" top="0.39370078740157483" bottom="0.39370078740157483" header="0.31496062992125984" footer="0.31496062992125984"/>
  <pageSetup paperSize="9" scale="7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K113"/>
  <sheetViews>
    <sheetView view="pageBreakPreview" zoomScaleNormal="100" zoomScaleSheetLayoutView="100" workbookViewId="0">
      <selection activeCell="K17" sqref="K17"/>
    </sheetView>
  </sheetViews>
  <sheetFormatPr defaultRowHeight="15"/>
  <cols>
    <col min="1" max="1" width="22.44140625" style="179" bestFit="1" customWidth="1"/>
    <col min="2" max="6" width="4.44140625" style="180" customWidth="1"/>
    <col min="7" max="7" width="20" style="180" customWidth="1"/>
    <col min="8" max="8" width="17.21875" style="57" customWidth="1"/>
    <col min="9" max="9" width="14.88671875" style="57" customWidth="1"/>
    <col min="10" max="10" width="15.33203125" style="57" customWidth="1"/>
    <col min="11" max="16384" width="8.88671875" style="57"/>
  </cols>
  <sheetData>
    <row r="1" spans="1:10" ht="137.25" customHeight="1">
      <c r="A1" s="228" t="s">
        <v>501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ht="72" customHeight="1">
      <c r="A2" s="383" t="s">
        <v>502</v>
      </c>
      <c r="B2" s="383"/>
      <c r="C2" s="383"/>
      <c r="D2" s="383"/>
      <c r="E2" s="383"/>
      <c r="F2" s="383"/>
      <c r="G2" s="383"/>
      <c r="H2" s="383"/>
      <c r="I2" s="383"/>
      <c r="J2" s="383"/>
    </row>
    <row r="3" spans="1:10" ht="15.75">
      <c r="A3" s="384" t="s">
        <v>1</v>
      </c>
      <c r="B3" s="384"/>
      <c r="C3" s="384"/>
      <c r="D3" s="384"/>
      <c r="E3" s="384"/>
      <c r="F3" s="384"/>
      <c r="G3" s="384"/>
      <c r="H3" s="384"/>
      <c r="I3" s="384"/>
      <c r="J3" s="384"/>
    </row>
    <row r="4" spans="1:10">
      <c r="A4" s="385" t="s">
        <v>457</v>
      </c>
      <c r="B4" s="388" t="s">
        <v>458</v>
      </c>
      <c r="C4" s="389"/>
      <c r="D4" s="389"/>
      <c r="E4" s="389"/>
      <c r="F4" s="389"/>
      <c r="G4" s="390"/>
      <c r="H4" s="397" t="s">
        <v>276</v>
      </c>
      <c r="I4" s="397"/>
      <c r="J4" s="397"/>
    </row>
    <row r="5" spans="1:10">
      <c r="A5" s="386"/>
      <c r="B5" s="391"/>
      <c r="C5" s="392"/>
      <c r="D5" s="392"/>
      <c r="E5" s="392"/>
      <c r="F5" s="392"/>
      <c r="G5" s="393"/>
      <c r="H5" s="397"/>
      <c r="I5" s="397"/>
      <c r="J5" s="397"/>
    </row>
    <row r="6" spans="1:10" ht="26.25" customHeight="1">
      <c r="A6" s="387"/>
      <c r="B6" s="394"/>
      <c r="C6" s="395"/>
      <c r="D6" s="395"/>
      <c r="E6" s="395"/>
      <c r="F6" s="395"/>
      <c r="G6" s="396"/>
      <c r="H6" s="170" t="s">
        <v>344</v>
      </c>
      <c r="I6" s="170" t="s">
        <v>365</v>
      </c>
      <c r="J6" s="170" t="s">
        <v>419</v>
      </c>
    </row>
    <row r="7" spans="1:10" ht="15.75" hidden="1">
      <c r="A7" s="164" t="s">
        <v>459</v>
      </c>
      <c r="B7" s="373" t="s">
        <v>460</v>
      </c>
      <c r="C7" s="374"/>
      <c r="D7" s="374"/>
      <c r="E7" s="374"/>
      <c r="F7" s="374"/>
      <c r="G7" s="374"/>
      <c r="H7" s="148">
        <f>SUM(H8+H10)</f>
        <v>0</v>
      </c>
      <c r="I7" s="148">
        <f>SUM(I8+I10)</f>
        <v>0</v>
      </c>
      <c r="J7" s="148">
        <f>SUM(J8+J10)</f>
        <v>0</v>
      </c>
    </row>
    <row r="8" spans="1:10" s="171" customFormat="1" ht="15.75" hidden="1">
      <c r="A8" s="164" t="s">
        <v>461</v>
      </c>
      <c r="B8" s="373" t="s">
        <v>462</v>
      </c>
      <c r="C8" s="374"/>
      <c r="D8" s="374"/>
      <c r="E8" s="374"/>
      <c r="F8" s="374"/>
      <c r="G8" s="374"/>
      <c r="H8" s="148">
        <f>SUM(H9)</f>
        <v>0</v>
      </c>
      <c r="I8" s="148">
        <f>SUM(I9)</f>
        <v>0</v>
      </c>
      <c r="J8" s="148">
        <f>SUM(J9)</f>
        <v>0</v>
      </c>
    </row>
    <row r="9" spans="1:10" ht="15.75" hidden="1">
      <c r="A9" s="172" t="s">
        <v>463</v>
      </c>
      <c r="B9" s="381" t="s">
        <v>464</v>
      </c>
      <c r="C9" s="382"/>
      <c r="D9" s="382"/>
      <c r="E9" s="382"/>
      <c r="F9" s="382"/>
      <c r="G9" s="382"/>
      <c r="H9" s="80">
        <f>150000+16000+12600-178600</f>
        <v>0</v>
      </c>
      <c r="I9" s="80">
        <f>162000+16000+12600-479.5-190120.5</f>
        <v>0</v>
      </c>
      <c r="J9" s="80">
        <f>168000+16000+12600-503.5-196096.5</f>
        <v>0</v>
      </c>
    </row>
    <row r="10" spans="1:10" s="173" customFormat="1" ht="15.75" hidden="1">
      <c r="A10" s="164" t="s">
        <v>465</v>
      </c>
      <c r="B10" s="373" t="s">
        <v>466</v>
      </c>
      <c r="C10" s="374"/>
      <c r="D10" s="374"/>
      <c r="E10" s="374"/>
      <c r="F10" s="374"/>
      <c r="G10" s="374"/>
      <c r="H10" s="148">
        <f>H11</f>
        <v>0</v>
      </c>
      <c r="I10" s="148">
        <f>I11</f>
        <v>0</v>
      </c>
      <c r="J10" s="148">
        <f>J11</f>
        <v>0</v>
      </c>
    </row>
    <row r="11" spans="1:10" ht="15.75" hidden="1">
      <c r="A11" s="172" t="s">
        <v>467</v>
      </c>
      <c r="B11" s="381" t="s">
        <v>438</v>
      </c>
      <c r="C11" s="382"/>
      <c r="D11" s="382"/>
      <c r="E11" s="382"/>
      <c r="F11" s="382"/>
      <c r="G11" s="382"/>
      <c r="H11" s="80">
        <f>-134000-16000+150000</f>
        <v>0</v>
      </c>
      <c r="I11" s="80">
        <f>-150000-16000-12600+178600</f>
        <v>0</v>
      </c>
      <c r="J11" s="80">
        <f>-162000-16000-12600+190600</f>
        <v>0</v>
      </c>
    </row>
    <row r="12" spans="1:10" ht="42" customHeight="1">
      <c r="A12" s="164" t="s">
        <v>468</v>
      </c>
      <c r="B12" s="373" t="s">
        <v>469</v>
      </c>
      <c r="C12" s="374"/>
      <c r="D12" s="374"/>
      <c r="E12" s="374"/>
      <c r="F12" s="374"/>
      <c r="G12" s="374"/>
      <c r="H12" s="148">
        <f>H16+H20</f>
        <v>15243.300000000047</v>
      </c>
      <c r="I12" s="148">
        <f>I16+I20</f>
        <v>0</v>
      </c>
      <c r="J12" s="148">
        <f>J16+J20</f>
        <v>0</v>
      </c>
    </row>
    <row r="13" spans="1:10" ht="33" customHeight="1">
      <c r="A13" s="164" t="s">
        <v>470</v>
      </c>
      <c r="B13" s="373" t="s">
        <v>471</v>
      </c>
      <c r="C13" s="373"/>
      <c r="D13" s="373"/>
      <c r="E13" s="373"/>
      <c r="F13" s="373"/>
      <c r="G13" s="373"/>
      <c r="H13" s="148">
        <f t="shared" ref="H13:J15" si="0">SUM(H14)</f>
        <v>-1547772.5</v>
      </c>
      <c r="I13" s="148">
        <f t="shared" si="0"/>
        <v>-1396388.7</v>
      </c>
      <c r="J13" s="148">
        <f t="shared" si="0"/>
        <v>-1378202.2</v>
      </c>
    </row>
    <row r="14" spans="1:10" ht="49.5" customHeight="1">
      <c r="A14" s="172" t="s">
        <v>472</v>
      </c>
      <c r="B14" s="381" t="s">
        <v>473</v>
      </c>
      <c r="C14" s="381"/>
      <c r="D14" s="381"/>
      <c r="E14" s="381"/>
      <c r="F14" s="381"/>
      <c r="G14" s="381"/>
      <c r="H14" s="149">
        <f t="shared" si="0"/>
        <v>-1547772.5</v>
      </c>
      <c r="I14" s="149">
        <f t="shared" si="0"/>
        <v>-1396388.7</v>
      </c>
      <c r="J14" s="149">
        <f t="shared" si="0"/>
        <v>-1378202.2</v>
      </c>
    </row>
    <row r="15" spans="1:10" ht="48.75" customHeight="1">
      <c r="A15" s="172" t="s">
        <v>474</v>
      </c>
      <c r="B15" s="381" t="s">
        <v>475</v>
      </c>
      <c r="C15" s="381"/>
      <c r="D15" s="381"/>
      <c r="E15" s="381"/>
      <c r="F15" s="381"/>
      <c r="G15" s="381"/>
      <c r="H15" s="149">
        <f t="shared" si="0"/>
        <v>-1547772.5</v>
      </c>
      <c r="I15" s="149">
        <f t="shared" si="0"/>
        <v>-1396388.7</v>
      </c>
      <c r="J15" s="149">
        <f t="shared" si="0"/>
        <v>-1378202.2</v>
      </c>
    </row>
    <row r="16" spans="1:10" ht="52.5" customHeight="1">
      <c r="A16" s="172" t="s">
        <v>476</v>
      </c>
      <c r="B16" s="381" t="s">
        <v>442</v>
      </c>
      <c r="C16" s="382"/>
      <c r="D16" s="382"/>
      <c r="E16" s="382"/>
      <c r="F16" s="382"/>
      <c r="G16" s="382"/>
      <c r="H16" s="149">
        <f>SUM(ДЕФИЦИТ!H14)</f>
        <v>-1547772.5</v>
      </c>
      <c r="I16" s="149">
        <f>SUM(ДЕФИЦИТ!I14)</f>
        <v>-1396388.7</v>
      </c>
      <c r="J16" s="149">
        <f>SUM(ДЕФИЦИТ!J14)</f>
        <v>-1378202.2</v>
      </c>
    </row>
    <row r="17" spans="1:11" ht="35.25" customHeight="1">
      <c r="A17" s="164" t="s">
        <v>477</v>
      </c>
      <c r="B17" s="373" t="s">
        <v>478</v>
      </c>
      <c r="C17" s="373"/>
      <c r="D17" s="373"/>
      <c r="E17" s="373"/>
      <c r="F17" s="373"/>
      <c r="G17" s="373"/>
      <c r="H17" s="148">
        <f t="shared" ref="H17:J19" si="1">SUM(H18)</f>
        <v>1563015.8</v>
      </c>
      <c r="I17" s="148">
        <f t="shared" si="1"/>
        <v>1396388.7</v>
      </c>
      <c r="J17" s="148">
        <f t="shared" si="1"/>
        <v>1378202.2</v>
      </c>
    </row>
    <row r="18" spans="1:11" ht="33.75" customHeight="1">
      <c r="A18" s="172" t="s">
        <v>479</v>
      </c>
      <c r="B18" s="381" t="s">
        <v>480</v>
      </c>
      <c r="C18" s="382"/>
      <c r="D18" s="382"/>
      <c r="E18" s="382"/>
      <c r="F18" s="382"/>
      <c r="G18" s="382"/>
      <c r="H18" s="149">
        <f t="shared" si="1"/>
        <v>1563015.8</v>
      </c>
      <c r="I18" s="149">
        <f t="shared" si="1"/>
        <v>1396388.7</v>
      </c>
      <c r="J18" s="149">
        <f t="shared" si="1"/>
        <v>1378202.2</v>
      </c>
    </row>
    <row r="19" spans="1:11" ht="45" customHeight="1">
      <c r="A19" s="172" t="s">
        <v>481</v>
      </c>
      <c r="B19" s="381" t="s">
        <v>482</v>
      </c>
      <c r="C19" s="381"/>
      <c r="D19" s="381"/>
      <c r="E19" s="381"/>
      <c r="F19" s="381"/>
      <c r="G19" s="381"/>
      <c r="H19" s="149">
        <f t="shared" si="1"/>
        <v>1563015.8</v>
      </c>
      <c r="I19" s="149">
        <f t="shared" si="1"/>
        <v>1396388.7</v>
      </c>
      <c r="J19" s="149">
        <f t="shared" si="1"/>
        <v>1378202.2</v>
      </c>
    </row>
    <row r="20" spans="1:11" ht="44.25" customHeight="1">
      <c r="A20" s="172" t="s">
        <v>483</v>
      </c>
      <c r="B20" s="381" t="s">
        <v>444</v>
      </c>
      <c r="C20" s="382"/>
      <c r="D20" s="382"/>
      <c r="E20" s="382"/>
      <c r="F20" s="382"/>
      <c r="G20" s="382"/>
      <c r="H20" s="149">
        <f>SUM(ДЕФИЦИТ!H15)</f>
        <v>1563015.8</v>
      </c>
      <c r="I20" s="149">
        <f>SUM(ДЕФИЦИТ!I15)</f>
        <v>1396388.7</v>
      </c>
      <c r="J20" s="149">
        <f>SUM(ДЕФИЦИТ!J15)</f>
        <v>1378202.2</v>
      </c>
    </row>
    <row r="21" spans="1:11" ht="44.25" customHeight="1">
      <c r="A21" s="164" t="s">
        <v>484</v>
      </c>
      <c r="B21" s="373" t="s">
        <v>460</v>
      </c>
      <c r="C21" s="374"/>
      <c r="D21" s="374"/>
      <c r="E21" s="374"/>
      <c r="F21" s="374"/>
      <c r="G21" s="374"/>
      <c r="H21" s="148">
        <f>SUM(H22+H24)</f>
        <v>0</v>
      </c>
      <c r="I21" s="148">
        <f>SUM(I22+I24)</f>
        <v>-10000</v>
      </c>
      <c r="J21" s="148">
        <f>SUM(J22+J24)</f>
        <v>-10000</v>
      </c>
    </row>
    <row r="22" spans="1:11" ht="44.25" customHeight="1">
      <c r="A22" s="164" t="s">
        <v>485</v>
      </c>
      <c r="B22" s="373" t="s">
        <v>462</v>
      </c>
      <c r="C22" s="374"/>
      <c r="D22" s="374"/>
      <c r="E22" s="374"/>
      <c r="F22" s="374"/>
      <c r="G22" s="374"/>
      <c r="H22" s="148">
        <f>SUM(H23)</f>
        <v>246000</v>
      </c>
      <c r="I22" s="148">
        <f>SUM(I23)</f>
        <v>236000</v>
      </c>
      <c r="J22" s="148">
        <f>SUM(J23)</f>
        <v>226000</v>
      </c>
    </row>
    <row r="23" spans="1:11" ht="56.25" customHeight="1">
      <c r="A23" s="172" t="s">
        <v>486</v>
      </c>
      <c r="B23" s="381" t="s">
        <v>464</v>
      </c>
      <c r="C23" s="382"/>
      <c r="D23" s="382"/>
      <c r="E23" s="382"/>
      <c r="F23" s="382"/>
      <c r="G23" s="382"/>
      <c r="H23" s="80">
        <f>SUM(ДЕФИЦИТ!H17)</f>
        <v>246000</v>
      </c>
      <c r="I23" s="80">
        <f>SUM(ДЕФИЦИТ!I17)</f>
        <v>236000</v>
      </c>
      <c r="J23" s="80">
        <f>SUM(ДЕФИЦИТ!J17)</f>
        <v>226000</v>
      </c>
    </row>
    <row r="24" spans="1:11" ht="55.5" customHeight="1">
      <c r="A24" s="164" t="s">
        <v>487</v>
      </c>
      <c r="B24" s="373" t="s">
        <v>466</v>
      </c>
      <c r="C24" s="374"/>
      <c r="D24" s="374"/>
      <c r="E24" s="374"/>
      <c r="F24" s="374"/>
      <c r="G24" s="374"/>
      <c r="H24" s="148">
        <f>H25</f>
        <v>-246000</v>
      </c>
      <c r="I24" s="148">
        <f>I25</f>
        <v>-246000</v>
      </c>
      <c r="J24" s="148">
        <f>J25</f>
        <v>-236000</v>
      </c>
    </row>
    <row r="25" spans="1:11" ht="54" customHeight="1">
      <c r="A25" s="172" t="s">
        <v>488</v>
      </c>
      <c r="B25" s="381" t="s">
        <v>438</v>
      </c>
      <c r="C25" s="382"/>
      <c r="D25" s="382"/>
      <c r="E25" s="382"/>
      <c r="F25" s="382"/>
      <c r="G25" s="382"/>
      <c r="H25" s="80">
        <f>SUM(ДЕФИЦИТ!H18)</f>
        <v>-246000</v>
      </c>
      <c r="I25" s="80">
        <f>SUM(ДЕФИЦИТ!I18)</f>
        <v>-246000</v>
      </c>
      <c r="J25" s="80">
        <f>SUM(ДЕФИЦИТ!J18)</f>
        <v>-236000</v>
      </c>
    </row>
    <row r="26" spans="1:11" ht="55.5" customHeight="1">
      <c r="A26" s="174" t="s">
        <v>489</v>
      </c>
      <c r="B26" s="375" t="s">
        <v>490</v>
      </c>
      <c r="C26" s="376"/>
      <c r="D26" s="376"/>
      <c r="E26" s="376"/>
      <c r="F26" s="376"/>
      <c r="G26" s="376"/>
      <c r="H26" s="148">
        <f>SUM(H27+H31)</f>
        <v>0</v>
      </c>
      <c r="I26" s="148">
        <f>SUM(I27+I31)</f>
        <v>0</v>
      </c>
      <c r="J26" s="148">
        <f>SUM(J27+J31)</f>
        <v>0</v>
      </c>
    </row>
    <row r="27" spans="1:11" ht="61.5" customHeight="1">
      <c r="A27" s="174" t="s">
        <v>491</v>
      </c>
      <c r="B27" s="375" t="s">
        <v>492</v>
      </c>
      <c r="C27" s="375"/>
      <c r="D27" s="375"/>
      <c r="E27" s="375"/>
      <c r="F27" s="375"/>
      <c r="G27" s="375"/>
      <c r="H27" s="148">
        <f>SUM(H28)</f>
        <v>60000</v>
      </c>
      <c r="I27" s="148">
        <f>SUM(I28)</f>
        <v>0</v>
      </c>
      <c r="J27" s="148">
        <f>SUM(J28)</f>
        <v>0</v>
      </c>
    </row>
    <row r="28" spans="1:11" ht="92.25" customHeight="1">
      <c r="A28" s="175" t="s">
        <v>493</v>
      </c>
      <c r="B28" s="377" t="s">
        <v>494</v>
      </c>
      <c r="C28" s="377"/>
      <c r="D28" s="377"/>
      <c r="E28" s="377"/>
      <c r="F28" s="377"/>
      <c r="G28" s="377"/>
      <c r="H28" s="149">
        <f>SUM(H29:H30)</f>
        <v>60000</v>
      </c>
      <c r="I28" s="149">
        <f>SUM(I29:I30)</f>
        <v>0</v>
      </c>
      <c r="J28" s="149">
        <f>SUM(J29:J30)</f>
        <v>0</v>
      </c>
      <c r="K28" s="176"/>
    </row>
    <row r="29" spans="1:11" ht="46.5" customHeight="1">
      <c r="A29" s="175"/>
      <c r="B29" s="317" t="s">
        <v>447</v>
      </c>
      <c r="C29" s="318"/>
      <c r="D29" s="318"/>
      <c r="E29" s="318"/>
      <c r="F29" s="318"/>
      <c r="G29" s="372"/>
      <c r="H29" s="160">
        <f>ДЕФИЦИТ!H20</f>
        <v>60000</v>
      </c>
      <c r="I29" s="177">
        <f>SUM('[1]пр №3 '!I26)</f>
        <v>0</v>
      </c>
      <c r="J29" s="177">
        <f>SUM('[1]пр №3 '!J26)</f>
        <v>0</v>
      </c>
      <c r="K29" s="176"/>
    </row>
    <row r="30" spans="1:11" ht="58.5" hidden="1" customHeight="1">
      <c r="A30" s="175"/>
      <c r="B30" s="317" t="s">
        <v>495</v>
      </c>
      <c r="C30" s="318"/>
      <c r="D30" s="318"/>
      <c r="E30" s="318"/>
      <c r="F30" s="318"/>
      <c r="G30" s="372"/>
      <c r="H30" s="160"/>
      <c r="I30" s="177">
        <f>SUM('[1]пр №3 '!I22)</f>
        <v>0</v>
      </c>
      <c r="J30" s="177">
        <f>SUM('[1]пр №3 '!J22)</f>
        <v>0</v>
      </c>
      <c r="K30" s="176"/>
    </row>
    <row r="31" spans="1:11" ht="79.5" customHeight="1">
      <c r="A31" s="174" t="s">
        <v>496</v>
      </c>
      <c r="B31" s="375" t="s">
        <v>497</v>
      </c>
      <c r="C31" s="376"/>
      <c r="D31" s="376"/>
      <c r="E31" s="376"/>
      <c r="F31" s="376"/>
      <c r="G31" s="376"/>
      <c r="H31" s="148">
        <f>SUM(H32)</f>
        <v>-60000</v>
      </c>
      <c r="I31" s="148">
        <f>SUM(I32)</f>
        <v>0</v>
      </c>
      <c r="J31" s="148">
        <f>SUM(J32)</f>
        <v>0</v>
      </c>
    </row>
    <row r="32" spans="1:11" ht="85.5" customHeight="1">
      <c r="A32" s="178" t="s">
        <v>498</v>
      </c>
      <c r="B32" s="377" t="s">
        <v>499</v>
      </c>
      <c r="C32" s="377"/>
      <c r="D32" s="377"/>
      <c r="E32" s="377"/>
      <c r="F32" s="377"/>
      <c r="G32" s="377"/>
      <c r="H32" s="149">
        <f>H37</f>
        <v>-60000</v>
      </c>
      <c r="I32" s="149">
        <f t="shared" ref="I32:J32" si="2">SUM(I37:I38)</f>
        <v>0</v>
      </c>
      <c r="J32" s="149">
        <f t="shared" si="2"/>
        <v>0</v>
      </c>
    </row>
    <row r="33" spans="1:10" ht="61.5" hidden="1" customHeight="1">
      <c r="A33" s="174" t="s">
        <v>491</v>
      </c>
      <c r="B33" s="375" t="s">
        <v>492</v>
      </c>
      <c r="C33" s="375"/>
      <c r="D33" s="375"/>
      <c r="E33" s="375"/>
      <c r="F33" s="375"/>
      <c r="G33" s="375"/>
      <c r="H33" s="148">
        <f>SUM(H34)</f>
        <v>0</v>
      </c>
      <c r="I33" s="148">
        <f>SUM(I34)</f>
        <v>0</v>
      </c>
      <c r="J33" s="148">
        <f>SUM(J34)</f>
        <v>0</v>
      </c>
    </row>
    <row r="34" spans="1:10" ht="92.25" hidden="1" customHeight="1">
      <c r="A34" s="175" t="s">
        <v>493</v>
      </c>
      <c r="B34" s="378" t="s">
        <v>451</v>
      </c>
      <c r="C34" s="378"/>
      <c r="D34" s="378"/>
      <c r="E34" s="378"/>
      <c r="F34" s="378"/>
      <c r="G34" s="378"/>
      <c r="H34" s="149"/>
      <c r="I34" s="150">
        <v>0</v>
      </c>
      <c r="J34" s="150">
        <v>0</v>
      </c>
    </row>
    <row r="35" spans="1:10" ht="79.5" hidden="1" customHeight="1">
      <c r="A35" s="174" t="s">
        <v>496</v>
      </c>
      <c r="B35" s="379" t="s">
        <v>497</v>
      </c>
      <c r="C35" s="380"/>
      <c r="D35" s="380"/>
      <c r="E35" s="380"/>
      <c r="F35" s="380"/>
      <c r="G35" s="380"/>
      <c r="H35" s="148">
        <f>SUM(H36)</f>
        <v>0</v>
      </c>
      <c r="I35" s="148">
        <f>SUM(I36)</f>
        <v>0</v>
      </c>
      <c r="J35" s="148">
        <f>SUM(J36)</f>
        <v>0</v>
      </c>
    </row>
    <row r="36" spans="1:10" ht="101.25" hidden="1" customHeight="1">
      <c r="A36" s="178" t="s">
        <v>498</v>
      </c>
      <c r="B36" s="378" t="s">
        <v>452</v>
      </c>
      <c r="C36" s="378"/>
      <c r="D36" s="378"/>
      <c r="E36" s="378"/>
      <c r="F36" s="378"/>
      <c r="G36" s="378"/>
      <c r="H36" s="149"/>
      <c r="I36" s="150">
        <v>0</v>
      </c>
      <c r="J36" s="150">
        <v>0</v>
      </c>
    </row>
    <row r="37" spans="1:10" ht="57" customHeight="1">
      <c r="A37" s="174"/>
      <c r="B37" s="317" t="s">
        <v>447</v>
      </c>
      <c r="C37" s="318"/>
      <c r="D37" s="318"/>
      <c r="E37" s="318"/>
      <c r="F37" s="318"/>
      <c r="G37" s="372"/>
      <c r="H37" s="177">
        <f>ДЕФИЦИТ!H25</f>
        <v>-60000</v>
      </c>
      <c r="I37" s="177">
        <f>SUM('[1]пр №3 '!I26)</f>
        <v>0</v>
      </c>
      <c r="J37" s="177">
        <f>SUM('[1]пр №3 '!J26)</f>
        <v>0</v>
      </c>
    </row>
    <row r="38" spans="1:10" ht="60.75" hidden="1" customHeight="1">
      <c r="A38" s="174"/>
      <c r="B38" s="317" t="s">
        <v>495</v>
      </c>
      <c r="C38" s="318"/>
      <c r="D38" s="318"/>
      <c r="E38" s="318"/>
      <c r="F38" s="318"/>
      <c r="G38" s="372"/>
      <c r="H38" s="177"/>
      <c r="I38" s="177">
        <f>SUM('[1]пр №3 '!I27)</f>
        <v>0</v>
      </c>
      <c r="J38" s="177">
        <f>SUM('[1]пр №3 '!J27)</f>
        <v>0</v>
      </c>
    </row>
    <row r="39" spans="1:10" ht="51.75" customHeight="1">
      <c r="A39" s="164" t="s">
        <v>453</v>
      </c>
      <c r="B39" s="373" t="s">
        <v>500</v>
      </c>
      <c r="C39" s="374"/>
      <c r="D39" s="374"/>
      <c r="E39" s="374"/>
      <c r="F39" s="374"/>
      <c r="G39" s="374"/>
      <c r="H39" s="148">
        <f>-H7-H12-H21</f>
        <v>-15243.300000000047</v>
      </c>
      <c r="I39" s="148">
        <f t="shared" ref="I39:J39" si="3">-I7-I12-I21</f>
        <v>10000</v>
      </c>
      <c r="J39" s="148">
        <f t="shared" si="3"/>
        <v>10000</v>
      </c>
    </row>
    <row r="40" spans="1:10">
      <c r="H40" s="181"/>
    </row>
    <row r="41" spans="1:10">
      <c r="H41" s="179"/>
    </row>
    <row r="42" spans="1:10">
      <c r="H42" s="179"/>
    </row>
    <row r="43" spans="1:10">
      <c r="H43" s="179"/>
    </row>
    <row r="44" spans="1:10">
      <c r="H44" s="179"/>
    </row>
    <row r="45" spans="1:10">
      <c r="H45" s="179"/>
    </row>
    <row r="46" spans="1:10">
      <c r="H46" s="179"/>
    </row>
    <row r="47" spans="1:10">
      <c r="H47" s="179"/>
    </row>
    <row r="48" spans="1:10">
      <c r="A48" s="57"/>
      <c r="B48" s="57"/>
      <c r="C48" s="57"/>
      <c r="D48" s="57"/>
      <c r="E48" s="57"/>
      <c r="F48" s="57"/>
      <c r="G48" s="57"/>
      <c r="H48" s="179"/>
    </row>
    <row r="49" spans="1:8">
      <c r="A49" s="57"/>
      <c r="B49" s="57"/>
      <c r="C49" s="57"/>
      <c r="D49" s="57"/>
      <c r="E49" s="57"/>
      <c r="F49" s="57"/>
      <c r="G49" s="57"/>
      <c r="H49" s="179"/>
    </row>
    <row r="50" spans="1:8">
      <c r="A50" s="57"/>
      <c r="B50" s="57"/>
      <c r="C50" s="57"/>
      <c r="D50" s="57"/>
      <c r="E50" s="57"/>
      <c r="F50" s="57"/>
      <c r="G50" s="57"/>
      <c r="H50" s="179"/>
    </row>
    <row r="51" spans="1:8">
      <c r="A51" s="57"/>
      <c r="B51" s="57"/>
      <c r="C51" s="57"/>
      <c r="D51" s="57"/>
      <c r="E51" s="57"/>
      <c r="F51" s="57"/>
      <c r="G51" s="57"/>
      <c r="H51" s="179"/>
    </row>
    <row r="52" spans="1:8">
      <c r="A52" s="57"/>
      <c r="B52" s="57"/>
      <c r="C52" s="57"/>
      <c r="D52" s="57"/>
      <c r="E52" s="57"/>
      <c r="F52" s="57"/>
      <c r="G52" s="57"/>
      <c r="H52" s="179"/>
    </row>
    <row r="53" spans="1:8">
      <c r="A53" s="57"/>
      <c r="B53" s="57"/>
      <c r="C53" s="57"/>
      <c r="D53" s="57"/>
      <c r="E53" s="57"/>
      <c r="F53" s="57"/>
      <c r="G53" s="57"/>
      <c r="H53" s="179"/>
    </row>
    <row r="54" spans="1:8">
      <c r="A54" s="57"/>
      <c r="B54" s="57"/>
      <c r="C54" s="57"/>
      <c r="D54" s="57"/>
      <c r="E54" s="57"/>
      <c r="F54" s="57"/>
      <c r="G54" s="57"/>
      <c r="H54" s="179"/>
    </row>
    <row r="55" spans="1:8">
      <c r="A55" s="57"/>
      <c r="B55" s="57"/>
      <c r="C55" s="57"/>
      <c r="D55" s="57"/>
      <c r="E55" s="57"/>
      <c r="F55" s="57"/>
      <c r="G55" s="57"/>
      <c r="H55" s="179"/>
    </row>
    <row r="56" spans="1:8">
      <c r="A56" s="57"/>
      <c r="B56" s="57"/>
      <c r="C56" s="57"/>
      <c r="D56" s="57"/>
      <c r="E56" s="57"/>
      <c r="F56" s="57"/>
      <c r="G56" s="57"/>
      <c r="H56" s="179"/>
    </row>
    <row r="57" spans="1:8">
      <c r="A57" s="57"/>
      <c r="B57" s="57"/>
      <c r="C57" s="57"/>
      <c r="D57" s="57"/>
      <c r="E57" s="57"/>
      <c r="F57" s="57"/>
      <c r="G57" s="57"/>
      <c r="H57" s="179"/>
    </row>
    <row r="58" spans="1:8">
      <c r="A58" s="57"/>
      <c r="B58" s="57"/>
      <c r="C58" s="57"/>
      <c r="D58" s="57"/>
      <c r="E58" s="57"/>
      <c r="F58" s="57"/>
      <c r="G58" s="57"/>
      <c r="H58" s="179"/>
    </row>
    <row r="59" spans="1:8">
      <c r="A59" s="57"/>
      <c r="B59" s="57"/>
      <c r="C59" s="57"/>
      <c r="D59" s="57"/>
      <c r="E59" s="57"/>
      <c r="F59" s="57"/>
      <c r="G59" s="57"/>
      <c r="H59" s="179"/>
    </row>
    <row r="60" spans="1:8">
      <c r="A60" s="57"/>
      <c r="B60" s="57"/>
      <c r="C60" s="57"/>
      <c r="D60" s="57"/>
      <c r="E60" s="57"/>
      <c r="F60" s="57"/>
      <c r="G60" s="57"/>
      <c r="H60" s="179"/>
    </row>
    <row r="61" spans="1:8">
      <c r="A61" s="57"/>
      <c r="B61" s="57"/>
      <c r="C61" s="57"/>
      <c r="D61" s="57"/>
      <c r="E61" s="57"/>
      <c r="F61" s="57"/>
      <c r="G61" s="57"/>
      <c r="H61" s="179"/>
    </row>
    <row r="62" spans="1:8">
      <c r="A62" s="57"/>
      <c r="B62" s="57"/>
      <c r="C62" s="57"/>
      <c r="D62" s="57"/>
      <c r="E62" s="57"/>
      <c r="F62" s="57"/>
      <c r="G62" s="57"/>
      <c r="H62" s="179"/>
    </row>
    <row r="63" spans="1:8">
      <c r="A63" s="57"/>
      <c r="B63" s="57"/>
      <c r="C63" s="57"/>
      <c r="D63" s="57"/>
      <c r="E63" s="57"/>
      <c r="F63" s="57"/>
      <c r="G63" s="57"/>
      <c r="H63" s="179"/>
    </row>
    <row r="64" spans="1:8">
      <c r="A64" s="57"/>
      <c r="B64" s="57"/>
      <c r="C64" s="57"/>
      <c r="D64" s="57"/>
      <c r="E64" s="57"/>
      <c r="F64" s="57"/>
      <c r="G64" s="57"/>
      <c r="H64" s="179"/>
    </row>
    <row r="65" spans="1:8">
      <c r="A65" s="57"/>
      <c r="B65" s="57"/>
      <c r="C65" s="57"/>
      <c r="D65" s="57"/>
      <c r="E65" s="57"/>
      <c r="F65" s="57"/>
      <c r="G65" s="57"/>
      <c r="H65" s="179"/>
    </row>
    <row r="66" spans="1:8">
      <c r="A66" s="57"/>
      <c r="B66" s="57"/>
      <c r="C66" s="57"/>
      <c r="D66" s="57"/>
      <c r="E66" s="57"/>
      <c r="F66" s="57"/>
      <c r="G66" s="57"/>
      <c r="H66" s="179"/>
    </row>
    <row r="67" spans="1:8">
      <c r="A67" s="57"/>
      <c r="B67" s="57"/>
      <c r="C67" s="57"/>
      <c r="D67" s="57"/>
      <c r="E67" s="57"/>
      <c r="F67" s="57"/>
      <c r="G67" s="57"/>
      <c r="H67" s="179"/>
    </row>
    <row r="68" spans="1:8">
      <c r="A68" s="57"/>
      <c r="B68" s="57"/>
      <c r="C68" s="57"/>
      <c r="D68" s="57"/>
      <c r="E68" s="57"/>
      <c r="F68" s="57"/>
      <c r="G68" s="57"/>
      <c r="H68" s="179"/>
    </row>
    <row r="69" spans="1:8">
      <c r="A69" s="57"/>
      <c r="B69" s="57"/>
      <c r="C69" s="57"/>
      <c r="D69" s="57"/>
      <c r="E69" s="57"/>
      <c r="F69" s="57"/>
      <c r="G69" s="57"/>
      <c r="H69" s="179"/>
    </row>
    <row r="70" spans="1:8">
      <c r="A70" s="57"/>
      <c r="B70" s="57"/>
      <c r="C70" s="57"/>
      <c r="D70" s="57"/>
      <c r="E70" s="57"/>
      <c r="F70" s="57"/>
      <c r="G70" s="57"/>
      <c r="H70" s="179"/>
    </row>
    <row r="71" spans="1:8">
      <c r="A71" s="57"/>
      <c r="B71" s="57"/>
      <c r="C71" s="57"/>
      <c r="D71" s="57"/>
      <c r="E71" s="57"/>
      <c r="F71" s="57"/>
      <c r="G71" s="57"/>
      <c r="H71" s="179"/>
    </row>
    <row r="72" spans="1:8">
      <c r="A72" s="57"/>
      <c r="B72" s="57"/>
      <c r="C72" s="57"/>
      <c r="D72" s="57"/>
      <c r="E72" s="57"/>
      <c r="F72" s="57"/>
      <c r="G72" s="57"/>
      <c r="H72" s="179"/>
    </row>
    <row r="73" spans="1:8">
      <c r="A73" s="57"/>
      <c r="B73" s="57"/>
      <c r="C73" s="57"/>
      <c r="D73" s="57"/>
      <c r="E73" s="57"/>
      <c r="F73" s="57"/>
      <c r="G73" s="57"/>
      <c r="H73" s="179"/>
    </row>
    <row r="74" spans="1:8">
      <c r="A74" s="57"/>
      <c r="B74" s="57"/>
      <c r="C74" s="57"/>
      <c r="D74" s="57"/>
      <c r="E74" s="57"/>
      <c r="F74" s="57"/>
      <c r="G74" s="57"/>
      <c r="H74" s="179"/>
    </row>
    <row r="75" spans="1:8">
      <c r="A75" s="57"/>
      <c r="B75" s="57"/>
      <c r="C75" s="57"/>
      <c r="D75" s="57"/>
      <c r="E75" s="57"/>
      <c r="F75" s="57"/>
      <c r="G75" s="57"/>
      <c r="H75" s="179"/>
    </row>
    <row r="76" spans="1:8">
      <c r="A76" s="57"/>
      <c r="B76" s="57"/>
      <c r="C76" s="57"/>
      <c r="D76" s="57"/>
      <c r="E76" s="57"/>
      <c r="F76" s="57"/>
      <c r="G76" s="57"/>
      <c r="H76" s="179"/>
    </row>
    <row r="77" spans="1:8">
      <c r="A77" s="57"/>
      <c r="B77" s="57"/>
      <c r="C77" s="57"/>
      <c r="D77" s="57"/>
      <c r="E77" s="57"/>
      <c r="F77" s="57"/>
      <c r="G77" s="57"/>
      <c r="H77" s="179"/>
    </row>
    <row r="78" spans="1:8">
      <c r="A78" s="57"/>
      <c r="B78" s="57"/>
      <c r="C78" s="57"/>
      <c r="D78" s="57"/>
      <c r="E78" s="57"/>
      <c r="F78" s="57"/>
      <c r="G78" s="57"/>
      <c r="H78" s="179"/>
    </row>
    <row r="79" spans="1:8">
      <c r="A79" s="57"/>
      <c r="B79" s="57"/>
      <c r="C79" s="57"/>
      <c r="D79" s="57"/>
      <c r="E79" s="57"/>
      <c r="F79" s="57"/>
      <c r="G79" s="57"/>
      <c r="H79" s="179"/>
    </row>
    <row r="80" spans="1:8">
      <c r="A80" s="57"/>
      <c r="B80" s="57"/>
      <c r="C80" s="57"/>
      <c r="D80" s="57"/>
      <c r="E80" s="57"/>
      <c r="F80" s="57"/>
      <c r="G80" s="57"/>
      <c r="H80" s="179"/>
    </row>
    <row r="81" spans="1:8">
      <c r="A81" s="57"/>
      <c r="B81" s="57"/>
      <c r="C81" s="57"/>
      <c r="D81" s="57"/>
      <c r="E81" s="57"/>
      <c r="F81" s="57"/>
      <c r="G81" s="57"/>
      <c r="H81" s="179"/>
    </row>
    <row r="82" spans="1:8">
      <c r="A82" s="57"/>
      <c r="B82" s="57"/>
      <c r="C82" s="57"/>
      <c r="D82" s="57"/>
      <c r="E82" s="57"/>
      <c r="F82" s="57"/>
      <c r="G82" s="57"/>
      <c r="H82" s="179"/>
    </row>
    <row r="83" spans="1:8">
      <c r="A83" s="57"/>
      <c r="B83" s="57"/>
      <c r="C83" s="57"/>
      <c r="D83" s="57"/>
      <c r="E83" s="57"/>
      <c r="F83" s="57"/>
      <c r="G83" s="57"/>
      <c r="H83" s="179"/>
    </row>
    <row r="108" spans="1:8" s="182" customFormat="1">
      <c r="A108" s="179"/>
      <c r="B108" s="180"/>
      <c r="C108" s="180"/>
      <c r="D108" s="180"/>
      <c r="E108" s="180"/>
      <c r="F108" s="180"/>
      <c r="G108" s="180"/>
      <c r="H108" s="57"/>
    </row>
    <row r="113" spans="1:8">
      <c r="A113" s="183"/>
      <c r="B113" s="182"/>
      <c r="C113" s="184"/>
      <c r="D113" s="184"/>
      <c r="E113" s="184"/>
      <c r="F113" s="184"/>
      <c r="G113" s="184"/>
      <c r="H113" s="182"/>
    </row>
  </sheetData>
  <mergeCells count="39">
    <mergeCell ref="A1:J1"/>
    <mergeCell ref="A2:J2"/>
    <mergeCell ref="A3:J3"/>
    <mergeCell ref="A4:A6"/>
    <mergeCell ref="B4:G6"/>
    <mergeCell ref="H4:J5"/>
    <mergeCell ref="B18:G18"/>
    <mergeCell ref="B7:G7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30:G30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37:G37"/>
    <mergeCell ref="B38:G38"/>
    <mergeCell ref="B39:G39"/>
    <mergeCell ref="B31:G31"/>
    <mergeCell ref="B32:G32"/>
    <mergeCell ref="B33:G33"/>
    <mergeCell ref="B34:G34"/>
    <mergeCell ref="B35:G35"/>
    <mergeCell ref="B36:G36"/>
  </mergeCells>
  <pageMargins left="0.98425196850393704" right="0.39370078740157483" top="0.74803149606299213" bottom="0.74803149606299213" header="0.31496062992125984" footer="0.31496062992125984"/>
  <pageSetup paperSize="9" scale="7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21"/>
  <sheetViews>
    <sheetView tabSelected="1" view="pageBreakPreview" zoomScale="130" zoomScaleNormal="100" zoomScaleSheetLayoutView="130" workbookViewId="0">
      <selection activeCell="N11" sqref="N11"/>
    </sheetView>
  </sheetViews>
  <sheetFormatPr defaultRowHeight="15"/>
  <cols>
    <col min="1" max="1" width="6.44140625" style="203" customWidth="1"/>
    <col min="2" max="2" width="6.77734375" style="4" customWidth="1"/>
    <col min="3" max="3" width="4" style="4" customWidth="1"/>
    <col min="4" max="5" width="6.77734375" style="4" customWidth="1"/>
    <col min="6" max="6" width="2.21875" style="4" customWidth="1"/>
    <col min="7" max="7" width="5.5546875" style="4" customWidth="1"/>
    <col min="8" max="8" width="3.109375" style="4" customWidth="1"/>
    <col min="9" max="9" width="11.44140625" style="4" customWidth="1"/>
    <col min="10" max="10" width="2.44140625" style="4" hidden="1" customWidth="1"/>
    <col min="11" max="11" width="12.77734375" style="4" customWidth="1"/>
    <col min="12" max="12" width="10.6640625" style="141" customWidth="1"/>
    <col min="13" max="13" width="11.109375" style="141" customWidth="1"/>
    <col min="14" max="16384" width="8.88671875" style="141"/>
  </cols>
  <sheetData>
    <row r="1" spans="1:13" ht="105.75" customHeight="1">
      <c r="A1" s="407" t="s">
        <v>514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</row>
    <row r="2" spans="1:13" ht="53.25" customHeight="1">
      <c r="A2" s="334" t="s">
        <v>515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</row>
    <row r="3" spans="1:13" ht="15.75">
      <c r="A3" s="186"/>
      <c r="B3" s="187"/>
      <c r="C3" s="187"/>
      <c r="D3" s="187"/>
      <c r="E3" s="187"/>
      <c r="F3" s="187"/>
      <c r="G3" s="187"/>
      <c r="H3" s="187"/>
      <c r="I3" s="187"/>
      <c r="J3" s="187"/>
      <c r="K3" s="187"/>
    </row>
    <row r="4" spans="1:13" ht="15.75">
      <c r="A4" s="186"/>
      <c r="B4" s="187"/>
      <c r="C4" s="187"/>
      <c r="D4" s="187"/>
      <c r="E4" s="187"/>
      <c r="F4" s="187"/>
      <c r="G4" s="187"/>
      <c r="H4" s="187"/>
      <c r="I4" s="187"/>
      <c r="J4" s="187"/>
      <c r="K4" s="186"/>
      <c r="M4" s="141" t="s">
        <v>1</v>
      </c>
    </row>
    <row r="5" spans="1:13" s="188" customFormat="1" ht="24.75" customHeight="1">
      <c r="A5" s="409" t="s">
        <v>97</v>
      </c>
      <c r="B5" s="409" t="s">
        <v>503</v>
      </c>
      <c r="C5" s="409"/>
      <c r="D5" s="409"/>
      <c r="E5" s="409"/>
      <c r="F5" s="409"/>
      <c r="G5" s="409"/>
      <c r="H5" s="409"/>
      <c r="I5" s="409"/>
      <c r="J5" s="409"/>
      <c r="K5" s="240" t="s">
        <v>276</v>
      </c>
      <c r="L5" s="240"/>
      <c r="M5" s="240"/>
    </row>
    <row r="6" spans="1:13" s="188" customFormat="1" ht="12" hidden="1">
      <c r="A6" s="409"/>
      <c r="B6" s="409"/>
      <c r="C6" s="409"/>
      <c r="D6" s="409"/>
      <c r="E6" s="409"/>
      <c r="F6" s="409"/>
      <c r="G6" s="409"/>
      <c r="H6" s="409"/>
      <c r="I6" s="409"/>
      <c r="J6" s="409"/>
      <c r="K6" s="240"/>
      <c r="L6" s="240"/>
      <c r="M6" s="240"/>
    </row>
    <row r="7" spans="1:13" s="188" customFormat="1" ht="24.75" customHeight="1">
      <c r="A7" s="409"/>
      <c r="B7" s="409"/>
      <c r="C7" s="409"/>
      <c r="D7" s="409"/>
      <c r="E7" s="409"/>
      <c r="F7" s="409"/>
      <c r="G7" s="409"/>
      <c r="H7" s="409"/>
      <c r="I7" s="409"/>
      <c r="J7" s="409"/>
      <c r="K7" s="185" t="s">
        <v>344</v>
      </c>
      <c r="L7" s="185" t="s">
        <v>365</v>
      </c>
      <c r="M7" s="185" t="s">
        <v>419</v>
      </c>
    </row>
    <row r="8" spans="1:13" ht="42" customHeight="1">
      <c r="A8" s="189">
        <v>1</v>
      </c>
      <c r="B8" s="410" t="s">
        <v>504</v>
      </c>
      <c r="C8" s="410"/>
      <c r="D8" s="410"/>
      <c r="E8" s="410"/>
      <c r="F8" s="410"/>
      <c r="G8" s="410"/>
      <c r="H8" s="410"/>
      <c r="I8" s="410"/>
      <c r="J8" s="410"/>
      <c r="K8" s="190">
        <f>K9</f>
        <v>0</v>
      </c>
      <c r="L8" s="190">
        <f>L9</f>
        <v>-10000</v>
      </c>
      <c r="M8" s="190">
        <f>M9</f>
        <v>-10000</v>
      </c>
    </row>
    <row r="9" spans="1:13" s="192" customFormat="1" ht="42" customHeight="1">
      <c r="A9" s="191" t="s">
        <v>47</v>
      </c>
      <c r="B9" s="411" t="s">
        <v>505</v>
      </c>
      <c r="C9" s="411"/>
      <c r="D9" s="411"/>
      <c r="E9" s="411"/>
      <c r="F9" s="411"/>
      <c r="G9" s="411"/>
      <c r="H9" s="411"/>
      <c r="I9" s="411"/>
      <c r="J9" s="411"/>
      <c r="K9" s="190">
        <f>K10-K11</f>
        <v>0</v>
      </c>
      <c r="L9" s="190">
        <f>L10-L11</f>
        <v>-10000</v>
      </c>
      <c r="M9" s="190">
        <f>M10-M11</f>
        <v>-10000</v>
      </c>
    </row>
    <row r="10" spans="1:13" ht="42" customHeight="1">
      <c r="A10" s="193"/>
      <c r="B10" s="406" t="s">
        <v>506</v>
      </c>
      <c r="C10" s="406"/>
      <c r="D10" s="406"/>
      <c r="E10" s="406"/>
      <c r="F10" s="406"/>
      <c r="G10" s="406"/>
      <c r="H10" s="406"/>
      <c r="I10" s="406"/>
      <c r="J10" s="406"/>
      <c r="K10" s="150">
        <v>246000</v>
      </c>
      <c r="L10" s="150">
        <v>236000</v>
      </c>
      <c r="M10" s="150">
        <v>226000</v>
      </c>
    </row>
    <row r="11" spans="1:13" ht="42" customHeight="1">
      <c r="A11" s="194"/>
      <c r="B11" s="406" t="s">
        <v>507</v>
      </c>
      <c r="C11" s="406"/>
      <c r="D11" s="406"/>
      <c r="E11" s="406"/>
      <c r="F11" s="406"/>
      <c r="G11" s="406"/>
      <c r="H11" s="406"/>
      <c r="I11" s="406"/>
      <c r="J11" s="406"/>
      <c r="K11" s="150">
        <v>246000</v>
      </c>
      <c r="L11" s="150">
        <v>246000</v>
      </c>
      <c r="M11" s="150">
        <v>236000</v>
      </c>
    </row>
    <row r="12" spans="1:13" s="192" customFormat="1" ht="102" customHeight="1">
      <c r="A12" s="189" t="s">
        <v>508</v>
      </c>
      <c r="B12" s="401" t="s">
        <v>509</v>
      </c>
      <c r="C12" s="402"/>
      <c r="D12" s="402"/>
      <c r="E12" s="402"/>
      <c r="F12" s="402"/>
      <c r="G12" s="402"/>
      <c r="H12" s="402"/>
      <c r="I12" s="402"/>
      <c r="J12" s="195"/>
      <c r="K12" s="190">
        <f>SUM(K13-K14)</f>
        <v>120000</v>
      </c>
      <c r="L12" s="190">
        <f>SUM(L13-L14)</f>
        <v>0</v>
      </c>
      <c r="M12" s="190">
        <f>SUM(M13-M14)</f>
        <v>0</v>
      </c>
    </row>
    <row r="13" spans="1:13" ht="42" customHeight="1">
      <c r="A13" s="196"/>
      <c r="B13" s="400" t="s">
        <v>506</v>
      </c>
      <c r="C13" s="400"/>
      <c r="D13" s="400"/>
      <c r="E13" s="400"/>
      <c r="F13" s="400"/>
      <c r="G13" s="400"/>
      <c r="H13" s="400"/>
      <c r="I13" s="400"/>
      <c r="J13" s="197"/>
      <c r="K13" s="150">
        <v>60000</v>
      </c>
      <c r="L13" s="198">
        <v>0</v>
      </c>
      <c r="M13" s="198">
        <v>0</v>
      </c>
    </row>
    <row r="14" spans="1:13" ht="42" customHeight="1">
      <c r="A14" s="196"/>
      <c r="B14" s="400" t="s">
        <v>507</v>
      </c>
      <c r="C14" s="400"/>
      <c r="D14" s="400"/>
      <c r="E14" s="400"/>
      <c r="F14" s="400"/>
      <c r="G14" s="400"/>
      <c r="H14" s="400"/>
      <c r="I14" s="400"/>
      <c r="J14" s="197"/>
      <c r="K14" s="150">
        <v>-60000</v>
      </c>
      <c r="L14" s="198">
        <v>0</v>
      </c>
      <c r="M14" s="198">
        <v>0</v>
      </c>
    </row>
    <row r="15" spans="1:13" s="192" customFormat="1" ht="15.75" hidden="1">
      <c r="A15" s="189" t="s">
        <v>510</v>
      </c>
      <c r="B15" s="401" t="s">
        <v>511</v>
      </c>
      <c r="C15" s="402"/>
      <c r="D15" s="402"/>
      <c r="E15" s="402"/>
      <c r="F15" s="402"/>
      <c r="G15" s="402"/>
      <c r="H15" s="402"/>
      <c r="I15" s="402"/>
      <c r="J15" s="195"/>
      <c r="K15" s="150">
        <f t="shared" ref="K15:K19" si="0">57691-390</f>
        <v>57301</v>
      </c>
      <c r="L15" s="198">
        <v>0</v>
      </c>
      <c r="M15" s="198">
        <v>0</v>
      </c>
    </row>
    <row r="16" spans="1:13" ht="15.75" hidden="1">
      <c r="A16" s="196"/>
      <c r="B16" s="400" t="s">
        <v>506</v>
      </c>
      <c r="C16" s="400"/>
      <c r="D16" s="400"/>
      <c r="E16" s="400"/>
      <c r="F16" s="400"/>
      <c r="G16" s="400"/>
      <c r="H16" s="400"/>
      <c r="I16" s="400"/>
      <c r="J16" s="197"/>
      <c r="K16" s="150">
        <f t="shared" si="0"/>
        <v>57301</v>
      </c>
      <c r="L16" s="198">
        <v>0</v>
      </c>
      <c r="M16" s="198">
        <v>0</v>
      </c>
    </row>
    <row r="17" spans="1:13" ht="15.75" hidden="1">
      <c r="A17" s="196"/>
      <c r="B17" s="400" t="s">
        <v>507</v>
      </c>
      <c r="C17" s="400"/>
      <c r="D17" s="400"/>
      <c r="E17" s="400"/>
      <c r="F17" s="400"/>
      <c r="G17" s="400"/>
      <c r="H17" s="400"/>
      <c r="I17" s="400"/>
      <c r="J17" s="197"/>
      <c r="K17" s="150">
        <f t="shared" si="0"/>
        <v>57301</v>
      </c>
      <c r="L17" s="198">
        <v>0</v>
      </c>
      <c r="M17" s="198">
        <v>0</v>
      </c>
    </row>
    <row r="18" spans="1:13" ht="15.75" hidden="1">
      <c r="A18" s="191" t="s">
        <v>87</v>
      </c>
      <c r="B18" s="403" t="s">
        <v>512</v>
      </c>
      <c r="C18" s="404"/>
      <c r="D18" s="404"/>
      <c r="E18" s="404"/>
      <c r="F18" s="404"/>
      <c r="G18" s="404"/>
      <c r="H18" s="404"/>
      <c r="I18" s="405"/>
      <c r="J18" s="199"/>
      <c r="K18" s="150">
        <f t="shared" si="0"/>
        <v>57301</v>
      </c>
      <c r="L18" s="198">
        <v>0</v>
      </c>
      <c r="M18" s="198">
        <v>0</v>
      </c>
    </row>
    <row r="19" spans="1:13" ht="15.75" hidden="1">
      <c r="A19" s="200"/>
      <c r="B19" s="406" t="s">
        <v>506</v>
      </c>
      <c r="C19" s="406"/>
      <c r="D19" s="406"/>
      <c r="E19" s="406"/>
      <c r="F19" s="406"/>
      <c r="G19" s="406"/>
      <c r="H19" s="406"/>
      <c r="I19" s="406"/>
      <c r="J19" s="406"/>
      <c r="K19" s="150">
        <f t="shared" si="0"/>
        <v>57301</v>
      </c>
      <c r="L19" s="198">
        <v>0</v>
      </c>
      <c r="M19" s="198">
        <v>0</v>
      </c>
    </row>
    <row r="20" spans="1:13" ht="74.25" customHeight="1">
      <c r="A20" s="201" t="s">
        <v>29</v>
      </c>
      <c r="B20" s="398" t="s">
        <v>513</v>
      </c>
      <c r="C20" s="399"/>
      <c r="D20" s="399"/>
      <c r="E20" s="399"/>
      <c r="F20" s="399"/>
      <c r="G20" s="399"/>
      <c r="H20" s="399"/>
      <c r="I20" s="399"/>
      <c r="J20" s="202"/>
      <c r="K20" s="150">
        <v>60369</v>
      </c>
      <c r="L20" s="198">
        <v>0</v>
      </c>
      <c r="M20" s="198">
        <v>0</v>
      </c>
    </row>
    <row r="21" spans="1:13" s="4" customFormat="1">
      <c r="A21" s="203"/>
    </row>
  </sheetData>
  <mergeCells count="18">
    <mergeCell ref="B13:I13"/>
    <mergeCell ref="A1:M1"/>
    <mergeCell ref="A2:M2"/>
    <mergeCell ref="A5:A7"/>
    <mergeCell ref="B5:J7"/>
    <mergeCell ref="K5:M6"/>
    <mergeCell ref="B8:J8"/>
    <mergeCell ref="B9:J9"/>
    <mergeCell ref="B10:J10"/>
    <mergeCell ref="B11:J11"/>
    <mergeCell ref="B12:I12"/>
    <mergeCell ref="B20:I20"/>
    <mergeCell ref="B14:I14"/>
    <mergeCell ref="B15:I15"/>
    <mergeCell ref="B16:I16"/>
    <mergeCell ref="B17:I17"/>
    <mergeCell ref="B18:I18"/>
    <mergeCell ref="B19:J19"/>
  </mergeCells>
  <pageMargins left="0.98425196850393704" right="0.39370078740157483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ВИДЫ ДОХОДОВ</vt:lpstr>
      <vt:lpstr>ПЕРЕЧЕНЬ ГАД</vt:lpstr>
      <vt:lpstr>пр № 7</vt:lpstr>
      <vt:lpstr>ПР № 12</vt:lpstr>
      <vt:lpstr>ДЕФИЦИТ</vt:lpstr>
      <vt:lpstr>РАСХОДЫ ПО МП</vt:lpstr>
      <vt:lpstr>РАСХОДЫ ПО ГРБС</vt:lpstr>
      <vt:lpstr>ИСТОЧНИКИ ДЕФИЦИТА</vt:lpstr>
      <vt:lpstr>МУН.ЗАИМСТВ.</vt:lpstr>
      <vt:lpstr>'ВИДЫ ДОХОДОВ'!Область_печати</vt:lpstr>
      <vt:lpstr>'ПЕРЕЧЕНЬ ГАД'!Область_печати</vt:lpstr>
      <vt:lpstr>'ПР № 12'!Область_печати</vt:lpstr>
      <vt:lpstr>'пр № 7'!Область_печати</vt:lpstr>
    </vt:vector>
  </TitlesOfParts>
  <Company>IVAFIN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 Ольга Валерьевна</dc:creator>
  <cp:lastModifiedBy>Парамонов</cp:lastModifiedBy>
  <cp:lastPrinted>2019-11-11T08:41:57Z</cp:lastPrinted>
  <dcterms:created xsi:type="dcterms:W3CDTF">2005-02-25T08:58:00Z</dcterms:created>
  <dcterms:modified xsi:type="dcterms:W3CDTF">2020-01-10T13:05:21Z</dcterms:modified>
</cp:coreProperties>
</file>